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355" windowHeight="2505" activeTab="0"/>
  </bookViews>
  <sheets>
    <sheet name="GF Rev Budget 2013-17" sheetId="1" r:id="rId1"/>
  </sheets>
  <externalReferences>
    <externalReference r:id="rId4"/>
    <externalReference r:id="rId5"/>
  </externalReferences>
  <definedNames>
    <definedName name="_xlnm.Print_Area" localSheetId="0">'GF Rev Budget 2013-17'!$A$1:$O$137</definedName>
    <definedName name="_xlnm.Print_Titles" localSheetId="0">'GF Rev Budget 2013-17'!$1:$6</definedName>
  </definedNames>
  <calcPr fullCalcOnLoad="1"/>
</workbook>
</file>

<file path=xl/sharedStrings.xml><?xml version="1.0" encoding="utf-8"?>
<sst xmlns="http://schemas.openxmlformats.org/spreadsheetml/2006/main" count="129" uniqueCount="114">
  <si>
    <t>City Regeneration</t>
  </si>
  <si>
    <t>City Development</t>
  </si>
  <si>
    <t>Cultural Development</t>
  </si>
  <si>
    <t>Development</t>
  </si>
  <si>
    <t>Information Services</t>
  </si>
  <si>
    <t>Spatial Development</t>
  </si>
  <si>
    <t>Culture</t>
  </si>
  <si>
    <t>Commercial Property</t>
  </si>
  <si>
    <t>Office Accomadation</t>
  </si>
  <si>
    <t>Property Maintainence</t>
  </si>
  <si>
    <t>Area Committees</t>
  </si>
  <si>
    <t>Finance</t>
  </si>
  <si>
    <t>Accountancy</t>
  </si>
  <si>
    <t>Internal Audit</t>
  </si>
  <si>
    <t>Concessionary Fares</t>
  </si>
  <si>
    <t>Corporate Finance</t>
  </si>
  <si>
    <t>Investigations</t>
  </si>
  <si>
    <t>Performance</t>
  </si>
  <si>
    <t>Environmental Development</t>
  </si>
  <si>
    <t>Environmental Control</t>
  </si>
  <si>
    <t>Environmental Sustainability</t>
  </si>
  <si>
    <t>Health Development</t>
  </si>
  <si>
    <t>General Management</t>
  </si>
  <si>
    <t>Engineering</t>
  </si>
  <si>
    <t>Motor Transport</t>
  </si>
  <si>
    <t>Customer Services</t>
  </si>
  <si>
    <t>Housing Benefit</t>
  </si>
  <si>
    <t>Leisure Management</t>
  </si>
  <si>
    <t>Sports Development</t>
  </si>
  <si>
    <t>Allotments</t>
  </si>
  <si>
    <t>Burial Services</t>
  </si>
  <si>
    <t>Countryside</t>
  </si>
  <si>
    <t>Parks</t>
  </si>
  <si>
    <t>Chief Executive</t>
  </si>
  <si>
    <t>Learning &amp; Development</t>
  </si>
  <si>
    <t>Payroll</t>
  </si>
  <si>
    <t>Law &amp; Governance</t>
  </si>
  <si>
    <t>Committees</t>
  </si>
  <si>
    <t>Election Services</t>
  </si>
  <si>
    <t>Legal Services</t>
  </si>
  <si>
    <t>Member Services</t>
  </si>
  <si>
    <t>Scrutiny</t>
  </si>
  <si>
    <t>Executive Support</t>
  </si>
  <si>
    <t>2010/11</t>
  </si>
  <si>
    <t>Approved Budget</t>
  </si>
  <si>
    <t>£000's</t>
  </si>
  <si>
    <t>Control totals</t>
  </si>
  <si>
    <t>2014/15</t>
  </si>
  <si>
    <t>Below the line</t>
  </si>
  <si>
    <t>Net Budget Requirement</t>
  </si>
  <si>
    <t>Financed by</t>
  </si>
  <si>
    <t>Formula Grant</t>
  </si>
  <si>
    <t>Contingencies</t>
  </si>
  <si>
    <t>Licencing and Development</t>
  </si>
  <si>
    <t>% of Total</t>
  </si>
  <si>
    <t>Over / (Under) Allocated budget</t>
  </si>
  <si>
    <t>General Fund Working Balances</t>
  </si>
  <si>
    <t>Transfer to / (from) General Fund Working Balances</t>
  </si>
  <si>
    <t>2015/16</t>
  </si>
  <si>
    <t>2016/17</t>
  </si>
  <si>
    <t>Support Services</t>
  </si>
  <si>
    <t>Communities &amp; Neighbourhoods</t>
  </si>
  <si>
    <t>Community Grants &amp; Commissioning</t>
  </si>
  <si>
    <t>Community Housing Strategy</t>
  </si>
  <si>
    <t>Housing Needs</t>
  </si>
  <si>
    <t>Revenues</t>
  </si>
  <si>
    <t>Business Improvement</t>
  </si>
  <si>
    <t>Strategic Procurement</t>
  </si>
  <si>
    <t>Transformation</t>
  </si>
  <si>
    <t>Direct Services</t>
  </si>
  <si>
    <t>Off Street Parking</t>
  </si>
  <si>
    <t>Waste &amp; Recycling Domestic</t>
  </si>
  <si>
    <t>Street Scenes</t>
  </si>
  <si>
    <t>Garages</t>
  </si>
  <si>
    <t>Local Overheads</t>
  </si>
  <si>
    <t>Oxford Sports Partnership</t>
  </si>
  <si>
    <t>Policy, Culture and Comms</t>
  </si>
  <si>
    <t>Communications</t>
  </si>
  <si>
    <t>Policy &amp; Partnerships</t>
  </si>
  <si>
    <t>Corporate Property</t>
  </si>
  <si>
    <t>Housing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</si>
  <si>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</si>
  <si>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</si>
  <si>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</si>
  <si>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</si>
  <si>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</si>
  <si>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</si>
  <si>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 &amp; Facilities</t>
  </si>
  <si>
    <t>Human Resources</t>
  </si>
  <si>
    <t>Health &amp; Safety</t>
  </si>
  <si>
    <t>Facilities Management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</si>
  <si>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</si>
  <si>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</si>
  <si>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</si>
  <si>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</si>
  <si>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</si>
  <si>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Leisure &amp; Parks</t>
  </si>
  <si>
    <t>Parks Management &amp; Administration</t>
  </si>
  <si>
    <t>Community Development Team</t>
  </si>
  <si>
    <t>Community Safety Strategy &amp; Operations</t>
  </si>
  <si>
    <t>Elderly Services</t>
  </si>
  <si>
    <t>External Fudning Community Safety</t>
  </si>
  <si>
    <t>Total Portfolio Budget</t>
  </si>
  <si>
    <t>Corporate Accounts</t>
  </si>
  <si>
    <t>Budget 2013/14</t>
  </si>
  <si>
    <t>2017/18</t>
  </si>
  <si>
    <t>Icelandic Provision</t>
  </si>
  <si>
    <t>Council Tax Income</t>
  </si>
  <si>
    <t>Council tax benefit grant</t>
  </si>
  <si>
    <t>Proposed Budget</t>
  </si>
  <si>
    <t xml:space="preserve">Recommended </t>
  </si>
  <si>
    <t>Net Expenditure Budget</t>
  </si>
  <si>
    <t>Direct Building Services Stores</t>
  </si>
  <si>
    <t xml:space="preserve">Oxford City Council’s General Fund Revenue Budget 2013/14 for Consultation and Future Year Control Totals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</si>
</sst>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00"/>
    <numFmt numFmtId="167" formatCode="0.0"/>
    <numFmt numFmtId="168" formatCode="#,##0;[Red]\ \(#,##0\)"/>
    <numFmt numFmtId="169" formatCode="#,##0.0;[Red]\ \(#,##0.0\)"/>
    <numFmt numFmtId="170" formatCode="#,##0.00;[Red]\ \(#,##0.00\)"/>
    <numFmt numFmtId="171" formatCode="#,##0.000;[Red]\ \(#,##0.000\)"/>
    <numFmt numFmtId="172" formatCode="#,##0.0000;[Red]\ \(#,##0.0000\)"/>
    <numFmt numFmtId="173" formatCode="#,##0.00000;[Red]\ \(#,##0.00000\)"/>
    <numFmt numFmtId="174" formatCode="#,##0.000000;[Red]\ \(#,##0.000000\)"/>
    <numFmt numFmtId="175" formatCode="#,##0.0000000;[Red]\ \(#,##0.0000000\)"/>
    <numFmt numFmtId="176" formatCode="#,##0.00000000;[Red]\ \(#,##0.00000000\)"/>
    <numFmt numFmtId="177" formatCode="#,##0.000000000;[Red]\ \(#,##0.000000000\)"/>
    <numFmt numFmtId="178" formatCode="#,##0;\ #,##0"/>
    <numFmt numFmtId="179" formatCode="#,##0.0000000000;[Red]\ \(#,##0.0000000000\)"/>
    <numFmt numFmtId="180" formatCode="0.000000"/>
    <numFmt numFmtId="181" formatCode="#%;[Red]\(#%\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9" fontId="1" fillId="2" borderId="0" xfId="21" applyFont="1" applyFill="1" applyBorder="1" applyAlignment="1">
      <alignment/>
    </xf>
    <xf numFmtId="168" fontId="0" fillId="2" borderId="0" xfId="0" applyNumberFormat="1" applyFill="1" applyBorder="1" applyAlignment="1">
      <alignment/>
    </xf>
    <xf numFmtId="9" fontId="0" fillId="2" borderId="0" xfId="21" applyFill="1" applyBorder="1" applyAlignment="1">
      <alignment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9" fontId="0" fillId="2" borderId="0" xfId="21" applyFont="1" applyFill="1" applyBorder="1" applyAlignment="1">
      <alignment/>
    </xf>
    <xf numFmtId="0" fontId="0" fillId="2" borderId="2" xfId="0" applyFill="1" applyBorder="1" applyAlignment="1">
      <alignment/>
    </xf>
    <xf numFmtId="1" fontId="0" fillId="2" borderId="2" xfId="0" applyNumberFormat="1" applyFill="1" applyBorder="1" applyAlignment="1">
      <alignment/>
    </xf>
    <xf numFmtId="168" fontId="0" fillId="2" borderId="0" xfId="0" applyNumberForma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9" fontId="1" fillId="2" borderId="0" xfId="21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5" fillId="2" borderId="0" xfId="15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3" fontId="4" fillId="2" borderId="0" xfId="15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/>
    </xf>
    <xf numFmtId="0" fontId="0" fillId="2" borderId="3" xfId="0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right" vertical="top" wrapText="1"/>
    </xf>
    <xf numFmtId="9" fontId="0" fillId="2" borderId="0" xfId="21" applyFill="1" applyBorder="1" applyAlignment="1">
      <alignment vertical="top"/>
    </xf>
    <xf numFmtId="9" fontId="4" fillId="2" borderId="0" xfId="2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/>
    </xf>
    <xf numFmtId="0" fontId="0" fillId="2" borderId="3" xfId="0" applyFont="1" applyFill="1" applyBorder="1" applyAlignment="1">
      <alignment horizontal="right" vertical="top"/>
    </xf>
    <xf numFmtId="0" fontId="0" fillId="2" borderId="3" xfId="0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0" fontId="0" fillId="2" borderId="0" xfId="0" applyFill="1" applyBorder="1" applyAlignment="1">
      <alignment horizontal="right" vertical="top"/>
    </xf>
    <xf numFmtId="1" fontId="0" fillId="2" borderId="0" xfId="0" applyNumberFormat="1" applyFill="1" applyBorder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vertical="top"/>
    </xf>
    <xf numFmtId="0" fontId="1" fillId="2" borderId="1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vertical="top" wrapText="1"/>
    </xf>
    <xf numFmtId="0" fontId="0" fillId="2" borderId="3" xfId="0" applyFill="1" applyBorder="1" applyAlignment="1">
      <alignment horizontal="right"/>
    </xf>
    <xf numFmtId="0" fontId="0" fillId="2" borderId="5" xfId="0" applyFill="1" applyBorder="1" applyAlignment="1">
      <alignment horizontal="right" vertical="top"/>
    </xf>
    <xf numFmtId="168" fontId="0" fillId="2" borderId="0" xfId="0" applyNumberFormat="1" applyFont="1" applyFill="1" applyBorder="1" applyAlignment="1">
      <alignment vertical="top" wrapText="1"/>
    </xf>
    <xf numFmtId="168" fontId="0" fillId="2" borderId="0" xfId="0" applyNumberFormat="1" applyFill="1" applyBorder="1" applyAlignment="1">
      <alignment vertical="top" wrapText="1"/>
    </xf>
    <xf numFmtId="168" fontId="1" fillId="2" borderId="0" xfId="0" applyNumberFormat="1" applyFont="1" applyFill="1" applyBorder="1" applyAlignment="1">
      <alignment vertical="top" wrapText="1"/>
    </xf>
    <xf numFmtId="9" fontId="5" fillId="2" borderId="0" xfId="21" applyFont="1" applyFill="1" applyBorder="1" applyAlignment="1">
      <alignment/>
    </xf>
    <xf numFmtId="168" fontId="5" fillId="2" borderId="0" xfId="0" applyNumberFormat="1" applyFont="1" applyFill="1" applyBorder="1" applyAlignment="1">
      <alignment/>
    </xf>
    <xf numFmtId="9" fontId="4" fillId="2" borderId="0" xfId="2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3" xfId="0" applyFont="1" applyFill="1" applyBorder="1" applyAlignment="1">
      <alignment horizontal="right" vertical="top"/>
    </xf>
    <xf numFmtId="168" fontId="0" fillId="2" borderId="2" xfId="0" applyNumberFormat="1" applyFill="1" applyBorder="1" applyAlignment="1">
      <alignment/>
    </xf>
    <xf numFmtId="9" fontId="4" fillId="2" borderId="1" xfId="21" applyFont="1" applyFill="1" applyBorder="1" applyAlignment="1">
      <alignment/>
    </xf>
    <xf numFmtId="9" fontId="1" fillId="2" borderId="1" xfId="21" applyFont="1" applyFill="1" applyBorder="1" applyAlignment="1">
      <alignment/>
    </xf>
    <xf numFmtId="9" fontId="0" fillId="2" borderId="1" xfId="21" applyFill="1" applyBorder="1" applyAlignment="1">
      <alignment/>
    </xf>
    <xf numFmtId="9" fontId="1" fillId="2" borderId="1" xfId="21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181" fontId="4" fillId="2" borderId="0" xfId="21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burson\Local%20Settings\Temporary%20Internet%20Files\OLKEC\Appendix%202%20-%20Detail%20of%20proposed%20budget%20by%20Service%2013-14%20V6%20L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metcalfe\Local%20Settings\Temporary%20Internet%20Files\OLKC1\Appendix%202%20-%20Detail%20of%20proposed%20budget%20by%20Service%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-14"/>
      <sheetName val="2014-15"/>
      <sheetName val="2015-16"/>
      <sheetName val="2016-17"/>
      <sheetName val="2017-18"/>
      <sheetName val="12-13 OE App budget"/>
    </sheetNames>
    <sheetDataSet>
      <sheetData sheetId="4">
        <row r="7">
          <cell r="M7">
            <v>-19.290999999999997</v>
          </cell>
        </row>
        <row r="8">
          <cell r="M8">
            <v>385.327</v>
          </cell>
        </row>
        <row r="9">
          <cell r="M9">
            <v>477.542</v>
          </cell>
        </row>
        <row r="10">
          <cell r="M10">
            <v>-36.617999999999995</v>
          </cell>
        </row>
        <row r="11">
          <cell r="M11">
            <v>725.528</v>
          </cell>
        </row>
        <row r="14">
          <cell r="M14">
            <v>-6163.085</v>
          </cell>
        </row>
        <row r="15">
          <cell r="M15">
            <v>472.92</v>
          </cell>
        </row>
        <row r="16">
          <cell r="M16">
            <v>209.90699999999998</v>
          </cell>
        </row>
        <row r="17">
          <cell r="M17">
            <v>263.177</v>
          </cell>
        </row>
        <row r="20">
          <cell r="M20">
            <v>584.371</v>
          </cell>
        </row>
        <row r="21">
          <cell r="M21">
            <v>2682.799</v>
          </cell>
        </row>
        <row r="26">
          <cell r="M26">
            <v>40.287000000000006</v>
          </cell>
        </row>
        <row r="27">
          <cell r="M27">
            <v>-59.997</v>
          </cell>
        </row>
        <row r="28">
          <cell r="M28">
            <v>6.574</v>
          </cell>
        </row>
        <row r="29">
          <cell r="M29">
            <v>-18.233999999999995</v>
          </cell>
        </row>
        <row r="30">
          <cell r="M30">
            <v>140.883</v>
          </cell>
        </row>
        <row r="31">
          <cell r="M31">
            <v>-125.302</v>
          </cell>
        </row>
        <row r="34">
          <cell r="M34">
            <v>-93.181</v>
          </cell>
        </row>
        <row r="35">
          <cell r="M35">
            <v>383.784</v>
          </cell>
        </row>
        <row r="36">
          <cell r="M36">
            <v>-0.173</v>
          </cell>
        </row>
        <row r="37">
          <cell r="M37">
            <v>-10.147</v>
          </cell>
        </row>
        <row r="38">
          <cell r="M38">
            <v>170.031</v>
          </cell>
        </row>
        <row r="41">
          <cell r="M41">
            <v>30</v>
          </cell>
        </row>
        <row r="42">
          <cell r="M42">
            <v>-299.878</v>
          </cell>
        </row>
        <row r="43">
          <cell r="M43">
            <v>798.674</v>
          </cell>
        </row>
        <row r="44">
          <cell r="M44">
            <v>1575.0539999999999</v>
          </cell>
        </row>
        <row r="45">
          <cell r="M45">
            <v>0.015</v>
          </cell>
        </row>
        <row r="48">
          <cell r="M48">
            <v>50.459</v>
          </cell>
        </row>
        <row r="49">
          <cell r="M49">
            <v>36.985</v>
          </cell>
        </row>
        <row r="50">
          <cell r="M50">
            <v>-80.255</v>
          </cell>
        </row>
        <row r="51">
          <cell r="M51">
            <v>-4.303</v>
          </cell>
        </row>
        <row r="52">
          <cell r="M52">
            <v>-256.876</v>
          </cell>
        </row>
        <row r="55">
          <cell r="M55">
            <v>-7.006</v>
          </cell>
        </row>
        <row r="56">
          <cell r="M56">
            <v>207.955</v>
          </cell>
        </row>
        <row r="57">
          <cell r="M57">
            <v>-117.928</v>
          </cell>
        </row>
        <row r="58">
          <cell r="M58">
            <v>75.668</v>
          </cell>
        </row>
        <row r="59">
          <cell r="M59">
            <v>-0.406</v>
          </cell>
        </row>
        <row r="60">
          <cell r="M60">
            <v>3.013</v>
          </cell>
        </row>
        <row r="65">
          <cell r="M65">
            <v>768.821</v>
          </cell>
        </row>
        <row r="66">
          <cell r="M66">
            <v>581.338</v>
          </cell>
        </row>
        <row r="67">
          <cell r="M67">
            <v>729.571</v>
          </cell>
        </row>
        <row r="68">
          <cell r="M68">
            <v>-351.267</v>
          </cell>
        </row>
        <row r="69">
          <cell r="M69">
            <v>98.28</v>
          </cell>
        </row>
        <row r="70">
          <cell r="M70">
            <v>903.448</v>
          </cell>
        </row>
        <row r="71">
          <cell r="M71">
            <v>15.013</v>
          </cell>
        </row>
        <row r="74">
          <cell r="M74">
            <v>-1478.552</v>
          </cell>
        </row>
        <row r="75">
          <cell r="M75">
            <v>-282.167</v>
          </cell>
        </row>
        <row r="76">
          <cell r="M76">
            <v>-4093.039</v>
          </cell>
        </row>
        <row r="77">
          <cell r="M77">
            <v>3284.946</v>
          </cell>
        </row>
        <row r="78">
          <cell r="M78">
            <v>-1406.11</v>
          </cell>
        </row>
        <row r="79">
          <cell r="M79">
            <v>-210.434</v>
          </cell>
        </row>
        <row r="80">
          <cell r="M80">
            <v>4065.1679999999997</v>
          </cell>
        </row>
        <row r="81">
          <cell r="M81">
            <v>294.597</v>
          </cell>
        </row>
        <row r="82">
          <cell r="M82">
            <v>-58.721</v>
          </cell>
        </row>
        <row r="83">
          <cell r="M83">
            <v>-206.101</v>
          </cell>
        </row>
        <row r="84">
          <cell r="M84">
            <v>1941.7779999999998</v>
          </cell>
        </row>
        <row r="85">
          <cell r="M85">
            <v>191.667</v>
          </cell>
        </row>
        <row r="88">
          <cell r="M88">
            <v>1769.696</v>
          </cell>
        </row>
        <row r="89">
          <cell r="M89">
            <v>92.558</v>
          </cell>
        </row>
        <row r="90">
          <cell r="M90">
            <v>147.409</v>
          </cell>
        </row>
        <row r="91">
          <cell r="M91">
            <v>14.931</v>
          </cell>
        </row>
        <row r="92">
          <cell r="M92">
            <v>75.051</v>
          </cell>
        </row>
        <row r="93">
          <cell r="M93">
            <v>144.179</v>
          </cell>
        </row>
        <row r="94">
          <cell r="M94">
            <v>1871.1419999999998</v>
          </cell>
        </row>
        <row r="95">
          <cell r="M95">
            <v>427.759</v>
          </cell>
        </row>
        <row r="98">
          <cell r="M98">
            <v>210.312</v>
          </cell>
        </row>
        <row r="99">
          <cell r="M99">
            <v>1033.324</v>
          </cell>
        </row>
        <row r="100">
          <cell r="M100">
            <v>1452.092</v>
          </cell>
        </row>
        <row r="101">
          <cell r="M101">
            <v>123.79499999999999</v>
          </cell>
        </row>
        <row r="102">
          <cell r="M102">
            <v>-2.39</v>
          </cell>
        </row>
        <row r="103">
          <cell r="M103">
            <v>264.23400000000004</v>
          </cell>
        </row>
        <row r="108">
          <cell r="M108">
            <v>-41.482</v>
          </cell>
        </row>
        <row r="109">
          <cell r="M109">
            <v>674.816</v>
          </cell>
        </row>
        <row r="110">
          <cell r="M110">
            <v>-7.454999999999998</v>
          </cell>
        </row>
        <row r="115">
          <cell r="M115">
            <v>-1995.5319999999995</v>
          </cell>
        </row>
        <row r="117">
          <cell r="M117">
            <v>8240.458</v>
          </cell>
        </row>
        <row r="118">
          <cell r="M118">
            <v>0</v>
          </cell>
        </row>
        <row r="119">
          <cell r="M119">
            <v>21754.906000000003</v>
          </cell>
        </row>
        <row r="120">
          <cell r="M120">
            <v>0</v>
          </cell>
        </row>
        <row r="121">
          <cell r="M121">
            <v>0</v>
          </cell>
        </row>
        <row r="126">
          <cell r="M1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-14"/>
      <sheetName val="2014-15"/>
      <sheetName val="2015-16"/>
      <sheetName val="2016-17"/>
      <sheetName val="2017-18"/>
      <sheetName val="12-13 OE App budget"/>
    </sheetNames>
    <sheetDataSet>
      <sheetData sheetId="0">
        <row r="8">
          <cell r="N8">
            <v>22</v>
          </cell>
        </row>
        <row r="9">
          <cell r="N9">
            <v>367</v>
          </cell>
        </row>
        <row r="10">
          <cell r="N10">
            <v>469</v>
          </cell>
        </row>
        <row r="11">
          <cell r="N11">
            <v>-34</v>
          </cell>
        </row>
        <row r="12">
          <cell r="N12">
            <v>834</v>
          </cell>
        </row>
        <row r="15">
          <cell r="N15">
            <v>-5695</v>
          </cell>
        </row>
        <row r="16">
          <cell r="N16">
            <v>458</v>
          </cell>
        </row>
        <row r="17">
          <cell r="N17">
            <v>287</v>
          </cell>
        </row>
        <row r="18">
          <cell r="N18">
            <v>136</v>
          </cell>
        </row>
        <row r="21">
          <cell r="N21">
            <v>606</v>
          </cell>
        </row>
        <row r="22">
          <cell r="N22">
            <v>2804</v>
          </cell>
        </row>
        <row r="27">
          <cell r="N27">
            <v>63</v>
          </cell>
        </row>
        <row r="28">
          <cell r="N28">
            <v>-60</v>
          </cell>
        </row>
        <row r="29">
          <cell r="N29">
            <v>7</v>
          </cell>
        </row>
        <row r="30">
          <cell r="N30">
            <v>-60</v>
          </cell>
        </row>
        <row r="31">
          <cell r="N31">
            <v>175</v>
          </cell>
        </row>
        <row r="32">
          <cell r="N32">
            <v>-73</v>
          </cell>
        </row>
        <row r="35">
          <cell r="N35">
            <v>19</v>
          </cell>
        </row>
        <row r="36">
          <cell r="N36">
            <v>384</v>
          </cell>
        </row>
        <row r="37">
          <cell r="N37">
            <v>-0.61</v>
          </cell>
        </row>
        <row r="38">
          <cell r="N38">
            <v>17</v>
          </cell>
        </row>
        <row r="39">
          <cell r="N39">
            <v>441</v>
          </cell>
        </row>
        <row r="42">
          <cell r="N42">
            <v>50</v>
          </cell>
        </row>
        <row r="43">
          <cell r="N43">
            <v>119</v>
          </cell>
        </row>
        <row r="44">
          <cell r="N44">
            <v>809</v>
          </cell>
        </row>
        <row r="45">
          <cell r="N45">
            <v>1613</v>
          </cell>
        </row>
        <row r="46">
          <cell r="N46">
            <v>0</v>
          </cell>
        </row>
        <row r="49">
          <cell r="N49">
            <v>118</v>
          </cell>
        </row>
        <row r="50">
          <cell r="N50">
            <v>37</v>
          </cell>
        </row>
        <row r="51">
          <cell r="N51">
            <v>-33</v>
          </cell>
        </row>
        <row r="52">
          <cell r="N52">
            <v>2</v>
          </cell>
        </row>
        <row r="53">
          <cell r="N53">
            <v>-5</v>
          </cell>
        </row>
        <row r="56">
          <cell r="N56">
            <v>-31</v>
          </cell>
        </row>
        <row r="57">
          <cell r="N57">
            <v>208</v>
          </cell>
        </row>
        <row r="58">
          <cell r="N58">
            <v>-13</v>
          </cell>
        </row>
        <row r="59">
          <cell r="N59">
            <v>77</v>
          </cell>
        </row>
        <row r="60">
          <cell r="N60">
            <v>-5</v>
          </cell>
        </row>
        <row r="61">
          <cell r="N61">
            <v>-37</v>
          </cell>
        </row>
        <row r="66">
          <cell r="N66">
            <v>759</v>
          </cell>
        </row>
        <row r="67">
          <cell r="N67">
            <v>610</v>
          </cell>
        </row>
        <row r="68">
          <cell r="N68">
            <v>672</v>
          </cell>
        </row>
        <row r="69">
          <cell r="N69">
            <v>-56</v>
          </cell>
        </row>
        <row r="70">
          <cell r="N70">
            <v>89</v>
          </cell>
        </row>
        <row r="71">
          <cell r="N71">
            <v>948</v>
          </cell>
        </row>
        <row r="72">
          <cell r="N72">
            <v>15</v>
          </cell>
        </row>
        <row r="75">
          <cell r="N75">
            <v>-2678</v>
          </cell>
        </row>
        <row r="76">
          <cell r="N76">
            <v>3</v>
          </cell>
        </row>
        <row r="77">
          <cell r="N77">
            <v>-3366</v>
          </cell>
        </row>
        <row r="78">
          <cell r="N78">
            <v>3165</v>
          </cell>
        </row>
        <row r="79">
          <cell r="N79">
            <v>-1330</v>
          </cell>
        </row>
        <row r="80">
          <cell r="N80">
            <v>-127</v>
          </cell>
        </row>
        <row r="81">
          <cell r="N81">
            <v>4181</v>
          </cell>
        </row>
        <row r="82">
          <cell r="N82">
            <v>-70</v>
          </cell>
        </row>
        <row r="83">
          <cell r="N83">
            <v>-58</v>
          </cell>
        </row>
        <row r="84">
          <cell r="N84">
            <v>-207</v>
          </cell>
        </row>
        <row r="85">
          <cell r="N85">
            <v>2195</v>
          </cell>
        </row>
        <row r="86">
          <cell r="N86">
            <v>1286</v>
          </cell>
        </row>
        <row r="89">
          <cell r="N89">
            <v>2032</v>
          </cell>
        </row>
        <row r="90">
          <cell r="N90">
            <v>95</v>
          </cell>
        </row>
        <row r="91">
          <cell r="N91">
            <v>189</v>
          </cell>
        </row>
        <row r="92">
          <cell r="N92">
            <v>27</v>
          </cell>
        </row>
        <row r="93">
          <cell r="N93">
            <v>75</v>
          </cell>
        </row>
        <row r="94">
          <cell r="N94">
            <v>155</v>
          </cell>
        </row>
        <row r="95">
          <cell r="N95">
            <v>2083</v>
          </cell>
        </row>
        <row r="96">
          <cell r="N96">
            <v>411</v>
          </cell>
        </row>
        <row r="99">
          <cell r="N99">
            <v>131</v>
          </cell>
        </row>
        <row r="100">
          <cell r="N100">
            <v>1039</v>
          </cell>
        </row>
        <row r="101">
          <cell r="N101">
            <v>1541</v>
          </cell>
        </row>
        <row r="102">
          <cell r="N102">
            <v>107</v>
          </cell>
        </row>
        <row r="103">
          <cell r="N103">
            <v>-2</v>
          </cell>
        </row>
        <row r="104">
          <cell r="N104">
            <v>258</v>
          </cell>
        </row>
        <row r="109">
          <cell r="N109">
            <v>-39</v>
          </cell>
        </row>
        <row r="110">
          <cell r="N110">
            <v>369</v>
          </cell>
        </row>
        <row r="111">
          <cell r="N111">
            <v>449</v>
          </cell>
        </row>
        <row r="116">
          <cell r="N116">
            <v>1474.175</v>
          </cell>
        </row>
        <row r="118">
          <cell r="N118">
            <v>3632.535</v>
          </cell>
        </row>
        <row r="123">
          <cell r="N123">
            <v>0</v>
          </cell>
        </row>
        <row r="124">
          <cell r="N124">
            <v>0</v>
          </cell>
        </row>
        <row r="130">
          <cell r="N130">
            <v>-11523</v>
          </cell>
        </row>
        <row r="131">
          <cell r="N131">
            <v>-11074.984</v>
          </cell>
        </row>
        <row r="132">
          <cell r="N132">
            <v>-1535</v>
          </cell>
        </row>
        <row r="133">
          <cell r="N133">
            <v>0</v>
          </cell>
        </row>
      </sheetData>
      <sheetData sheetId="1">
        <row r="8">
          <cell r="M8">
            <v>9</v>
          </cell>
        </row>
        <row r="9">
          <cell r="M9">
            <v>353</v>
          </cell>
        </row>
        <row r="10">
          <cell r="M10">
            <v>455</v>
          </cell>
        </row>
        <row r="11">
          <cell r="M11">
            <v>-34</v>
          </cell>
        </row>
        <row r="12">
          <cell r="M12">
            <v>743</v>
          </cell>
        </row>
        <row r="15">
          <cell r="M15">
            <v>-6072</v>
          </cell>
        </row>
        <row r="16">
          <cell r="M16">
            <v>462</v>
          </cell>
        </row>
        <row r="17">
          <cell r="M17">
            <v>255</v>
          </cell>
        </row>
        <row r="18">
          <cell r="M18">
            <v>136</v>
          </cell>
        </row>
        <row r="21">
          <cell r="M21">
            <v>601</v>
          </cell>
        </row>
        <row r="22">
          <cell r="M22">
            <v>2758</v>
          </cell>
        </row>
        <row r="27">
          <cell r="M27">
            <v>63</v>
          </cell>
        </row>
        <row r="28">
          <cell r="M28">
            <v>-60</v>
          </cell>
        </row>
        <row r="29">
          <cell r="M29">
            <v>7</v>
          </cell>
        </row>
        <row r="30">
          <cell r="M30">
            <v>-64</v>
          </cell>
        </row>
        <row r="31">
          <cell r="M31">
            <v>175</v>
          </cell>
        </row>
        <row r="32">
          <cell r="M32">
            <v>-98</v>
          </cell>
        </row>
        <row r="35">
          <cell r="M35">
            <v>-17</v>
          </cell>
        </row>
        <row r="36">
          <cell r="M36">
            <v>384</v>
          </cell>
        </row>
        <row r="37">
          <cell r="M37">
            <v>-0.61</v>
          </cell>
        </row>
        <row r="38">
          <cell r="M38">
            <v>17</v>
          </cell>
        </row>
        <row r="39">
          <cell r="M39">
            <v>480</v>
          </cell>
        </row>
        <row r="42">
          <cell r="M42">
            <v>30</v>
          </cell>
        </row>
        <row r="43">
          <cell r="M43">
            <v>94</v>
          </cell>
        </row>
        <row r="44">
          <cell r="M44">
            <v>795</v>
          </cell>
        </row>
        <row r="45">
          <cell r="M45">
            <v>1613</v>
          </cell>
        </row>
        <row r="46">
          <cell r="M46">
            <v>0</v>
          </cell>
        </row>
        <row r="49">
          <cell r="M49">
            <v>98</v>
          </cell>
        </row>
        <row r="50">
          <cell r="M50">
            <v>37</v>
          </cell>
        </row>
        <row r="51">
          <cell r="M51">
            <v>-58</v>
          </cell>
        </row>
        <row r="52">
          <cell r="M52">
            <v>2</v>
          </cell>
        </row>
        <row r="53">
          <cell r="M53">
            <v>-18</v>
          </cell>
        </row>
        <row r="56">
          <cell r="M56">
            <v>-34</v>
          </cell>
        </row>
        <row r="57">
          <cell r="M57">
            <v>208</v>
          </cell>
        </row>
        <row r="58">
          <cell r="M58">
            <v>-18</v>
          </cell>
        </row>
        <row r="59">
          <cell r="M59">
            <v>77</v>
          </cell>
        </row>
        <row r="60">
          <cell r="M60">
            <v>-5</v>
          </cell>
        </row>
        <row r="61">
          <cell r="M61">
            <v>-37</v>
          </cell>
        </row>
        <row r="66">
          <cell r="M66">
            <v>759</v>
          </cell>
        </row>
        <row r="67">
          <cell r="M67">
            <v>549</v>
          </cell>
        </row>
        <row r="68">
          <cell r="M68">
            <v>639</v>
          </cell>
        </row>
        <row r="69">
          <cell r="M69">
            <v>-145</v>
          </cell>
        </row>
        <row r="70">
          <cell r="M70">
            <v>89</v>
          </cell>
        </row>
        <row r="71">
          <cell r="M71">
            <v>930</v>
          </cell>
        </row>
        <row r="72">
          <cell r="M72">
            <v>15</v>
          </cell>
        </row>
        <row r="75">
          <cell r="M75">
            <v>-2755</v>
          </cell>
        </row>
        <row r="76">
          <cell r="M76">
            <v>3</v>
          </cell>
        </row>
        <row r="77">
          <cell r="M77">
            <v>-3589</v>
          </cell>
        </row>
        <row r="78">
          <cell r="M78">
            <v>3176</v>
          </cell>
        </row>
        <row r="79">
          <cell r="M79">
            <v>-1480</v>
          </cell>
        </row>
        <row r="80">
          <cell r="M80">
            <v>-147</v>
          </cell>
        </row>
        <row r="81">
          <cell r="M81">
            <v>4156</v>
          </cell>
        </row>
        <row r="82">
          <cell r="M82">
            <v>15</v>
          </cell>
        </row>
        <row r="83">
          <cell r="M83">
            <v>-58</v>
          </cell>
        </row>
        <row r="84">
          <cell r="M84">
            <v>-207</v>
          </cell>
        </row>
        <row r="85">
          <cell r="M85">
            <v>2195</v>
          </cell>
        </row>
        <row r="86">
          <cell r="M86">
            <v>1286</v>
          </cell>
        </row>
        <row r="89">
          <cell r="M89">
            <v>1780</v>
          </cell>
        </row>
        <row r="90">
          <cell r="M90">
            <v>93</v>
          </cell>
        </row>
        <row r="91">
          <cell r="M91">
            <v>189</v>
          </cell>
        </row>
        <row r="92">
          <cell r="M92">
            <v>27</v>
          </cell>
        </row>
        <row r="93">
          <cell r="M93">
            <v>75</v>
          </cell>
        </row>
        <row r="94">
          <cell r="M94">
            <v>150</v>
          </cell>
        </row>
        <row r="95">
          <cell r="M95">
            <v>1987</v>
          </cell>
        </row>
        <row r="96">
          <cell r="M96">
            <v>411</v>
          </cell>
        </row>
        <row r="99">
          <cell r="M99">
            <v>131</v>
          </cell>
        </row>
        <row r="100">
          <cell r="M100">
            <v>1019</v>
          </cell>
        </row>
        <row r="101">
          <cell r="M101">
            <v>1541</v>
          </cell>
        </row>
        <row r="102">
          <cell r="M102">
            <v>102</v>
          </cell>
        </row>
        <row r="103">
          <cell r="M103">
            <v>-2</v>
          </cell>
        </row>
        <row r="104">
          <cell r="M104">
            <v>258</v>
          </cell>
        </row>
        <row r="109">
          <cell r="M109">
            <v>-48</v>
          </cell>
        </row>
        <row r="110">
          <cell r="M110">
            <v>355</v>
          </cell>
        </row>
        <row r="111">
          <cell r="M111">
            <v>439</v>
          </cell>
        </row>
        <row r="116">
          <cell r="M116">
            <v>734.2230000000001</v>
          </cell>
        </row>
        <row r="118">
          <cell r="M118">
            <v>5284.608</v>
          </cell>
        </row>
        <row r="123">
          <cell r="M123">
            <v>0</v>
          </cell>
        </row>
        <row r="124">
          <cell r="M124">
            <v>0</v>
          </cell>
        </row>
        <row r="130">
          <cell r="M130">
            <v>-10435</v>
          </cell>
        </row>
        <row r="131">
          <cell r="M131">
            <v>-11353.106</v>
          </cell>
        </row>
        <row r="132">
          <cell r="M132">
            <v>-1535</v>
          </cell>
        </row>
        <row r="133">
          <cell r="M133">
            <v>0</v>
          </cell>
        </row>
      </sheetData>
      <sheetData sheetId="2">
        <row r="8">
          <cell r="M8">
            <v>-2</v>
          </cell>
        </row>
        <row r="9">
          <cell r="M9">
            <v>347</v>
          </cell>
        </row>
        <row r="10">
          <cell r="M10">
            <v>455</v>
          </cell>
        </row>
        <row r="11">
          <cell r="M11">
            <v>-34</v>
          </cell>
        </row>
        <row r="12">
          <cell r="M12">
            <v>783</v>
          </cell>
        </row>
        <row r="15">
          <cell r="M15">
            <v>-6104</v>
          </cell>
        </row>
        <row r="16">
          <cell r="M16">
            <v>465</v>
          </cell>
        </row>
        <row r="17">
          <cell r="M17">
            <v>225</v>
          </cell>
        </row>
        <row r="18">
          <cell r="M18">
            <v>136</v>
          </cell>
        </row>
        <row r="21">
          <cell r="M21">
            <v>596</v>
          </cell>
        </row>
        <row r="22">
          <cell r="M22">
            <v>2758</v>
          </cell>
        </row>
        <row r="27">
          <cell r="M27">
            <v>23</v>
          </cell>
        </row>
        <row r="28">
          <cell r="M28">
            <v>-60</v>
          </cell>
        </row>
        <row r="29">
          <cell r="M29">
            <v>7</v>
          </cell>
        </row>
        <row r="30">
          <cell r="M30">
            <v>-64</v>
          </cell>
        </row>
        <row r="31">
          <cell r="M31">
            <v>175</v>
          </cell>
        </row>
        <row r="32">
          <cell r="M32">
            <v>-128</v>
          </cell>
        </row>
        <row r="35">
          <cell r="M35">
            <v>-46</v>
          </cell>
        </row>
        <row r="36">
          <cell r="M36">
            <v>384</v>
          </cell>
        </row>
        <row r="37">
          <cell r="M37">
            <v>-0.61</v>
          </cell>
        </row>
        <row r="38">
          <cell r="M38">
            <v>17</v>
          </cell>
        </row>
        <row r="39">
          <cell r="M39">
            <v>205</v>
          </cell>
        </row>
        <row r="42">
          <cell r="M42">
            <v>30</v>
          </cell>
        </row>
        <row r="43">
          <cell r="M43">
            <v>-97</v>
          </cell>
        </row>
        <row r="44">
          <cell r="M44">
            <v>795</v>
          </cell>
        </row>
        <row r="45">
          <cell r="M45">
            <v>1588</v>
          </cell>
        </row>
        <row r="46">
          <cell r="M46">
            <v>0</v>
          </cell>
        </row>
        <row r="49">
          <cell r="M49">
            <v>78</v>
          </cell>
        </row>
        <row r="50">
          <cell r="M50">
            <v>37</v>
          </cell>
        </row>
        <row r="51">
          <cell r="M51">
            <v>-58</v>
          </cell>
        </row>
        <row r="52">
          <cell r="M52">
            <v>2</v>
          </cell>
        </row>
        <row r="53">
          <cell r="M53">
            <v>-29</v>
          </cell>
        </row>
        <row r="56">
          <cell r="M56">
            <v>-37</v>
          </cell>
        </row>
        <row r="57">
          <cell r="M57">
            <v>207</v>
          </cell>
        </row>
        <row r="58">
          <cell r="M58">
            <v>-51</v>
          </cell>
        </row>
        <row r="59">
          <cell r="M59">
            <v>77</v>
          </cell>
        </row>
        <row r="60">
          <cell r="M60">
            <v>-5</v>
          </cell>
        </row>
        <row r="61">
          <cell r="M61">
            <v>-37</v>
          </cell>
        </row>
        <row r="66">
          <cell r="M66">
            <v>759</v>
          </cell>
        </row>
        <row r="67">
          <cell r="M67">
            <v>549</v>
          </cell>
        </row>
        <row r="68">
          <cell r="M68">
            <v>597</v>
          </cell>
        </row>
        <row r="69">
          <cell r="M69">
            <v>-145</v>
          </cell>
        </row>
        <row r="70">
          <cell r="M70">
            <v>89</v>
          </cell>
        </row>
        <row r="71">
          <cell r="M71">
            <v>909</v>
          </cell>
        </row>
        <row r="72">
          <cell r="M72">
            <v>15</v>
          </cell>
        </row>
        <row r="75">
          <cell r="M75">
            <v>-2788</v>
          </cell>
        </row>
        <row r="76">
          <cell r="M76">
            <v>3</v>
          </cell>
        </row>
        <row r="77">
          <cell r="M77">
            <v>-3815</v>
          </cell>
        </row>
        <row r="78">
          <cell r="M78">
            <v>3194</v>
          </cell>
        </row>
        <row r="79">
          <cell r="M79">
            <v>-1505</v>
          </cell>
        </row>
        <row r="80">
          <cell r="M80">
            <v>-177</v>
          </cell>
        </row>
        <row r="81">
          <cell r="M81">
            <v>4156</v>
          </cell>
        </row>
        <row r="82">
          <cell r="M82">
            <v>166</v>
          </cell>
        </row>
        <row r="83">
          <cell r="M83">
            <v>-58</v>
          </cell>
        </row>
        <row r="84">
          <cell r="M84">
            <v>-207</v>
          </cell>
        </row>
        <row r="85">
          <cell r="M85">
            <v>2195</v>
          </cell>
        </row>
        <row r="86">
          <cell r="M86">
            <v>1286</v>
          </cell>
        </row>
        <row r="89">
          <cell r="M89">
            <v>1776</v>
          </cell>
        </row>
        <row r="90">
          <cell r="M90">
            <v>93</v>
          </cell>
        </row>
        <row r="91">
          <cell r="M91">
            <v>189</v>
          </cell>
        </row>
        <row r="92">
          <cell r="M92">
            <v>27</v>
          </cell>
        </row>
        <row r="93">
          <cell r="M93">
            <v>75</v>
          </cell>
        </row>
        <row r="94">
          <cell r="M94">
            <v>150</v>
          </cell>
        </row>
        <row r="95">
          <cell r="M95">
            <v>1925</v>
          </cell>
        </row>
        <row r="96">
          <cell r="M96">
            <v>411</v>
          </cell>
        </row>
        <row r="99">
          <cell r="M99">
            <v>131</v>
          </cell>
        </row>
        <row r="100">
          <cell r="M100">
            <v>1019</v>
          </cell>
        </row>
        <row r="101">
          <cell r="M101">
            <v>1541</v>
          </cell>
        </row>
        <row r="102">
          <cell r="M102">
            <v>97</v>
          </cell>
        </row>
        <row r="103">
          <cell r="M103">
            <v>-2</v>
          </cell>
        </row>
        <row r="104">
          <cell r="M104">
            <v>258</v>
          </cell>
        </row>
        <row r="109">
          <cell r="M109">
            <v>-60</v>
          </cell>
        </row>
        <row r="110">
          <cell r="M110">
            <v>348</v>
          </cell>
        </row>
        <row r="111">
          <cell r="M111">
            <v>262</v>
          </cell>
        </row>
        <row r="116">
          <cell r="M116">
            <v>-994.1179999999996</v>
          </cell>
        </row>
        <row r="118">
          <cell r="M118">
            <v>6906.627</v>
          </cell>
        </row>
        <row r="123">
          <cell r="M123">
            <v>0</v>
          </cell>
        </row>
        <row r="124">
          <cell r="M124">
            <v>0</v>
          </cell>
        </row>
        <row r="130">
          <cell r="M130">
            <v>-8869.75</v>
          </cell>
        </row>
        <row r="131">
          <cell r="M131">
            <v>-11638.034</v>
          </cell>
        </row>
        <row r="132">
          <cell r="M132">
            <v>-1535</v>
          </cell>
        </row>
        <row r="133">
          <cell r="M133">
            <v>0</v>
          </cell>
        </row>
      </sheetData>
      <sheetData sheetId="3">
        <row r="8">
          <cell r="M8">
            <v>-12</v>
          </cell>
        </row>
        <row r="9">
          <cell r="M9">
            <v>347</v>
          </cell>
        </row>
        <row r="10">
          <cell r="M10">
            <v>455</v>
          </cell>
        </row>
        <row r="11">
          <cell r="M11">
            <v>-36</v>
          </cell>
        </row>
        <row r="12">
          <cell r="M12">
            <v>783</v>
          </cell>
        </row>
        <row r="15">
          <cell r="M15">
            <v>-6176</v>
          </cell>
        </row>
        <row r="16">
          <cell r="M16">
            <v>475</v>
          </cell>
        </row>
        <row r="17">
          <cell r="M17">
            <v>215</v>
          </cell>
        </row>
        <row r="18">
          <cell r="M18">
            <v>136</v>
          </cell>
        </row>
        <row r="21">
          <cell r="M21">
            <v>590</v>
          </cell>
        </row>
        <row r="22">
          <cell r="M22">
            <v>2748</v>
          </cell>
        </row>
        <row r="27">
          <cell r="M27">
            <v>23</v>
          </cell>
        </row>
        <row r="28">
          <cell r="M28">
            <v>-60</v>
          </cell>
        </row>
        <row r="29">
          <cell r="M29">
            <v>7</v>
          </cell>
        </row>
        <row r="30">
          <cell r="M30">
            <v>-64</v>
          </cell>
        </row>
        <row r="31">
          <cell r="M31">
            <v>175</v>
          </cell>
        </row>
        <row r="32">
          <cell r="M32">
            <v>-128</v>
          </cell>
        </row>
        <row r="35">
          <cell r="M35">
            <v>-66</v>
          </cell>
        </row>
        <row r="36">
          <cell r="M36">
            <v>384</v>
          </cell>
        </row>
        <row r="37">
          <cell r="M37">
            <v>-0.61</v>
          </cell>
        </row>
        <row r="38">
          <cell r="M38">
            <v>10</v>
          </cell>
        </row>
        <row r="39">
          <cell r="M39">
            <v>230</v>
          </cell>
        </row>
        <row r="42">
          <cell r="M42">
            <v>30</v>
          </cell>
        </row>
        <row r="43">
          <cell r="M43">
            <v>-267</v>
          </cell>
        </row>
        <row r="44">
          <cell r="M44">
            <v>795</v>
          </cell>
        </row>
        <row r="45">
          <cell r="M45">
            <v>1588</v>
          </cell>
        </row>
        <row r="46">
          <cell r="M46">
            <v>0</v>
          </cell>
        </row>
        <row r="49">
          <cell r="M49">
            <v>78</v>
          </cell>
        </row>
        <row r="50">
          <cell r="M50">
            <v>37</v>
          </cell>
        </row>
        <row r="51">
          <cell r="M51">
            <v>-58</v>
          </cell>
        </row>
        <row r="52">
          <cell r="M52">
            <v>0</v>
          </cell>
        </row>
        <row r="53">
          <cell r="M53">
            <v>-120</v>
          </cell>
        </row>
        <row r="56">
          <cell r="M56">
            <v>-37</v>
          </cell>
        </row>
        <row r="57">
          <cell r="M57">
            <v>207</v>
          </cell>
        </row>
        <row r="58">
          <cell r="M58">
            <v>-51</v>
          </cell>
        </row>
        <row r="59">
          <cell r="M59">
            <v>77</v>
          </cell>
        </row>
        <row r="60">
          <cell r="M60">
            <v>-5</v>
          </cell>
        </row>
        <row r="61">
          <cell r="M61">
            <v>-37</v>
          </cell>
        </row>
        <row r="66">
          <cell r="M66">
            <v>759</v>
          </cell>
        </row>
        <row r="67">
          <cell r="M67">
            <v>549</v>
          </cell>
        </row>
        <row r="68">
          <cell r="M68">
            <v>552</v>
          </cell>
        </row>
        <row r="69">
          <cell r="M69">
            <v>-145</v>
          </cell>
        </row>
        <row r="70">
          <cell r="M70">
            <v>89</v>
          </cell>
        </row>
        <row r="71">
          <cell r="M71">
            <v>906</v>
          </cell>
        </row>
        <row r="72">
          <cell r="M72">
            <v>15</v>
          </cell>
        </row>
        <row r="75">
          <cell r="M75">
            <v>-2821</v>
          </cell>
        </row>
        <row r="76">
          <cell r="M76">
            <v>3</v>
          </cell>
        </row>
        <row r="77">
          <cell r="M77">
            <v>-3965</v>
          </cell>
        </row>
        <row r="78">
          <cell r="M78">
            <v>3206</v>
          </cell>
        </row>
        <row r="79">
          <cell r="M79">
            <v>-1530</v>
          </cell>
        </row>
        <row r="80">
          <cell r="M80">
            <v>-207</v>
          </cell>
        </row>
        <row r="81">
          <cell r="M81">
            <v>4156</v>
          </cell>
        </row>
        <row r="82">
          <cell r="M82">
            <v>325</v>
          </cell>
        </row>
        <row r="83">
          <cell r="M83">
            <v>-58</v>
          </cell>
        </row>
        <row r="84">
          <cell r="M84">
            <v>-207</v>
          </cell>
        </row>
        <row r="85">
          <cell r="M85">
            <v>2045</v>
          </cell>
        </row>
        <row r="86">
          <cell r="M86">
            <v>1286</v>
          </cell>
        </row>
        <row r="89">
          <cell r="M89">
            <v>1765</v>
          </cell>
        </row>
        <row r="90">
          <cell r="M90">
            <v>90</v>
          </cell>
        </row>
        <row r="91">
          <cell r="M91">
            <v>189</v>
          </cell>
        </row>
        <row r="92">
          <cell r="M92">
            <v>27</v>
          </cell>
        </row>
        <row r="93">
          <cell r="M93">
            <v>75</v>
          </cell>
        </row>
        <row r="94">
          <cell r="M94">
            <v>150</v>
          </cell>
        </row>
        <row r="95">
          <cell r="M95">
            <v>1866</v>
          </cell>
        </row>
        <row r="96">
          <cell r="M96">
            <v>411</v>
          </cell>
        </row>
        <row r="99">
          <cell r="M99">
            <v>131</v>
          </cell>
        </row>
        <row r="100">
          <cell r="M100">
            <v>1019</v>
          </cell>
        </row>
        <row r="101">
          <cell r="M101">
            <v>1541</v>
          </cell>
        </row>
        <row r="102">
          <cell r="M102">
            <v>97</v>
          </cell>
        </row>
        <row r="103">
          <cell r="M103">
            <v>-2</v>
          </cell>
        </row>
        <row r="104">
          <cell r="M104">
            <v>258</v>
          </cell>
        </row>
        <row r="109">
          <cell r="M109">
            <v>-68</v>
          </cell>
        </row>
        <row r="110">
          <cell r="M110">
            <v>339</v>
          </cell>
        </row>
        <row r="111">
          <cell r="M111">
            <v>262</v>
          </cell>
        </row>
        <row r="116">
          <cell r="M116">
            <v>-1759.5319999999997</v>
          </cell>
        </row>
        <row r="118">
          <cell r="M118">
            <v>8240.458</v>
          </cell>
        </row>
        <row r="123">
          <cell r="M123">
            <v>0</v>
          </cell>
        </row>
        <row r="124">
          <cell r="M124">
            <v>0</v>
          </cell>
        </row>
        <row r="130">
          <cell r="M130">
            <v>-8426.262</v>
          </cell>
        </row>
        <row r="131">
          <cell r="M131">
            <v>-11929.938</v>
          </cell>
        </row>
        <row r="132">
          <cell r="M132">
            <v>-1535</v>
          </cell>
        </row>
        <row r="133">
          <cell r="M1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burson\Budget%202012-13\Completed%20Templates\PCC\Appendix%20A%20-%20PCC%20Budgets%2012-13%20Final.xls" TargetMode="External" /><Relationship Id="rId2" Type="http://schemas.openxmlformats.org/officeDocument/2006/relationships/hyperlink" Target="file://C:\Documents%20and%20Settings\eburson\Budget%202012-13\Completed%20Templates\City%20Leisure\Appendix%20A%20-%20S22%20City%20Leis%20Budgets%2012-13%20after%201st%20CMT%20review%2026.09.11.xls" TargetMode="External" /><Relationship Id="rId3" Type="http://schemas.openxmlformats.org/officeDocument/2006/relationships/hyperlink" Target="file://C:\Documents%20and%20Settings\eburson\Budget%202012-13\Completed%20Templates\Corporate%20Assets\Appendix%20A%20-%20CA%20S14%20Budgets%2012-13.xls" TargetMode="External" /><Relationship Id="rId4" Type="http://schemas.openxmlformats.org/officeDocument/2006/relationships/hyperlink" Target="file://C:\Documents%20and%20Settings\eburson\Budget%202012-13\Completed%20Templates\Finance\S32%20Fin%20Budgets%2012-13%20savings%20version%202%2014.09.2011.xls" TargetMode="External" /><Relationship Id="rId5" Type="http://schemas.openxmlformats.org/officeDocument/2006/relationships/hyperlink" Target="file://C:\Documents%20and%20Settings\eburson\Budget%202012-13\Completed%20Templates\CHD\Appendix%20A%20-%20S13%20CHD%20Budgets%2012-13.xls" TargetMode="External" /><Relationship Id="rId6" Type="http://schemas.openxmlformats.org/officeDocument/2006/relationships/hyperlink" Target="file://C:\Documents%20and%20Settings\eburson\Budget%202012-13\Completed%20Templates\City%20Development\Appendix%20A%20-%20CD%20S11%20Budgets%2012-13.xls" TargetMode="External" /><Relationship Id="rId7" Type="http://schemas.openxmlformats.org/officeDocument/2006/relationships/hyperlink" Target="file://C:\Documents%20and%20Settings\eburson\Budget%202012-13\Completed%20Templates\CHD\Appendix%20A%20-%20S13%20CHD%20Budgets%2012-13.xls" TargetMode="External" /><Relationship Id="rId8" Type="http://schemas.openxmlformats.org/officeDocument/2006/relationships/hyperlink" Target="file://C:\Documents%20and%20Settings\eburson\Budget%202012-13\Completed%20Templates\CS\Appendix%20A%20-%20S21%20Cust%20Serv%20Budgets%2012-13.xls" TargetMode="External" /><Relationship Id="rId9" Type="http://schemas.openxmlformats.org/officeDocument/2006/relationships/hyperlink" Target="file://C:\Documents%20and%20Settings\eburson\Budget%202012-13\Completed%20Templates\P&amp;E\Appendix%20A%20-%20S33%20PE%20Budgets%2012-13.xls" TargetMode="External" /><Relationship Id="rId10" Type="http://schemas.openxmlformats.org/officeDocument/2006/relationships/hyperlink" Target="file://C:\Documents%20and%20Settings\eburson\Budget%202012-13\Completed%20Templates\L&amp;G\Appendix%20A%20-%20Budgets%2012-13%20updated%2013.9.11%2017.30.xls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view="pageBreakPreview" zoomScale="75" zoomScaleNormal="75" zoomScaleSheetLayoutView="75" workbookViewId="0" topLeftCell="A1">
      <pane ySplit="5" topLeftCell="BM102" activePane="bottomLeft" state="frozen"/>
      <selection pane="topLeft" activeCell="A1" sqref="A1"/>
      <selection pane="bottomLeft" activeCell="E119" sqref="E119"/>
    </sheetView>
  </sheetViews>
  <sheetFormatPr defaultColWidth="9.140625" defaultRowHeight="12.75"/>
  <cols>
    <col min="1" max="1" width="41.8515625" style="36" customWidth="1"/>
    <col min="2" max="2" width="11.00390625" style="2" hidden="1" customWidth="1"/>
    <col min="3" max="3" width="9.57421875" style="1" hidden="1" customWidth="1"/>
    <col min="4" max="4" width="1.1484375" style="1" customWidth="1"/>
    <col min="5" max="5" width="10.57421875" style="1" customWidth="1"/>
    <col min="6" max="6" width="12.00390625" style="1" customWidth="1"/>
    <col min="7" max="7" width="0.9921875" style="1" customWidth="1"/>
    <col min="8" max="8" width="12.57421875" style="1" bestFit="1" customWidth="1"/>
    <col min="9" max="9" width="12.421875" style="1" customWidth="1"/>
    <col min="10" max="10" width="1.28515625" style="1" customWidth="1"/>
    <col min="11" max="11" width="11.8515625" style="1" bestFit="1" customWidth="1"/>
    <col min="12" max="12" width="12.28125" style="1" customWidth="1"/>
    <col min="13" max="13" width="1.28515625" style="1" customWidth="1"/>
    <col min="14" max="14" width="11.57421875" style="1" customWidth="1"/>
    <col min="15" max="15" width="11.57421875" style="1" bestFit="1" customWidth="1"/>
    <col min="16" max="16" width="1.28515625" style="1" customWidth="1"/>
    <col min="17" max="18" width="11.57421875" style="1" hidden="1" customWidth="1"/>
    <col min="19" max="16384" width="9.140625" style="1" customWidth="1"/>
  </cols>
  <sheetData>
    <row r="1" spans="1:15" ht="20.25">
      <c r="A1" s="64" t="s">
        <v>113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12.75">
      <c r="A2" s="22"/>
      <c r="O2" s="3"/>
    </row>
    <row r="3" spans="1:18" ht="12.75">
      <c r="A3" s="23"/>
      <c r="B3" s="67" t="s">
        <v>43</v>
      </c>
      <c r="C3" s="67"/>
      <c r="E3" s="63" t="s">
        <v>110</v>
      </c>
      <c r="F3" s="63"/>
      <c r="G3" s="4"/>
      <c r="H3" s="63" t="s">
        <v>109</v>
      </c>
      <c r="I3" s="63"/>
      <c r="J3" s="4"/>
      <c r="K3" s="63" t="s">
        <v>109</v>
      </c>
      <c r="L3" s="63"/>
      <c r="M3" s="4"/>
      <c r="N3" s="63" t="s">
        <v>109</v>
      </c>
      <c r="O3" s="68"/>
      <c r="P3" s="4"/>
      <c r="Q3" s="63" t="s">
        <v>46</v>
      </c>
      <c r="R3" s="63"/>
    </row>
    <row r="4" spans="1:18" ht="12.75">
      <c r="A4" s="23"/>
      <c r="B4" s="67" t="s">
        <v>44</v>
      </c>
      <c r="C4" s="67"/>
      <c r="E4" s="63" t="s">
        <v>104</v>
      </c>
      <c r="F4" s="63"/>
      <c r="G4" s="4"/>
      <c r="H4" s="63" t="s">
        <v>47</v>
      </c>
      <c r="I4" s="63"/>
      <c r="J4" s="4"/>
      <c r="K4" s="63" t="s">
        <v>58</v>
      </c>
      <c r="L4" s="63"/>
      <c r="M4" s="4"/>
      <c r="N4" s="63" t="s">
        <v>59</v>
      </c>
      <c r="O4" s="68"/>
      <c r="P4" s="4"/>
      <c r="Q4" s="63" t="s">
        <v>105</v>
      </c>
      <c r="R4" s="63"/>
    </row>
    <row r="5" spans="1:18" s="40" customFormat="1" ht="12.75">
      <c r="A5" s="23"/>
      <c r="B5" s="37" t="s">
        <v>45</v>
      </c>
      <c r="C5" s="38"/>
      <c r="D5" s="38"/>
      <c r="E5" s="39" t="s">
        <v>45</v>
      </c>
      <c r="F5" s="39" t="s">
        <v>54</v>
      </c>
      <c r="G5" s="39"/>
      <c r="H5" s="39" t="s">
        <v>45</v>
      </c>
      <c r="I5" s="39" t="s">
        <v>54</v>
      </c>
      <c r="J5" s="39"/>
      <c r="K5" s="39" t="s">
        <v>45</v>
      </c>
      <c r="L5" s="39" t="s">
        <v>54</v>
      </c>
      <c r="M5" s="39"/>
      <c r="N5" s="39" t="s">
        <v>45</v>
      </c>
      <c r="O5" s="42" t="s">
        <v>54</v>
      </c>
      <c r="P5" s="39"/>
      <c r="Q5" s="39" t="s">
        <v>45</v>
      </c>
      <c r="R5" s="39" t="s">
        <v>54</v>
      </c>
    </row>
    <row r="6" spans="1:18" s="40" customFormat="1" ht="12.75">
      <c r="A6" s="23"/>
      <c r="B6" s="37"/>
      <c r="C6" s="38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42"/>
      <c r="P6" s="39"/>
      <c r="Q6" s="39"/>
      <c r="R6" s="39"/>
    </row>
    <row r="7" spans="1:18" s="54" customFormat="1" ht="15.75">
      <c r="A7" s="55" t="s">
        <v>0</v>
      </c>
      <c r="B7" s="21" t="e">
        <f>+B9+B110+B16+B22</f>
        <v>#REF!</v>
      </c>
      <c r="C7" s="28" t="e">
        <f>+B7/$B$130</f>
        <v>#REF!</v>
      </c>
      <c r="E7" s="21">
        <f>+E9+E16+E22</f>
        <v>254</v>
      </c>
      <c r="F7" s="62">
        <f>+E7/$E$116</f>
        <v>0.013349878773640191</v>
      </c>
      <c r="H7" s="21">
        <f>+H9+H16+H22</f>
        <v>-334</v>
      </c>
      <c r="I7" s="28">
        <f>+H7/$H$116</f>
        <v>-0.01933498085894784</v>
      </c>
      <c r="K7" s="21">
        <f>+K9+K16+K22</f>
        <v>-375</v>
      </c>
      <c r="L7" s="28">
        <f>+K7/$K$116</f>
        <v>-0.0232913612651619</v>
      </c>
      <c r="N7" s="21">
        <f>+N9+N16+N22</f>
        <v>-475</v>
      </c>
      <c r="O7" s="57">
        <f>+N7/$N$116</f>
        <v>-0.03088348214837205</v>
      </c>
      <c r="Q7" s="21">
        <f>+Q9+Q16+Q22</f>
        <v>-417.4229999999998</v>
      </c>
      <c r="R7" s="28">
        <f>+Q7/$Q$126</f>
        <v>-0.009692567717164067</v>
      </c>
    </row>
    <row r="8" spans="1:17" ht="12.75">
      <c r="A8" s="23"/>
      <c r="E8" s="2"/>
      <c r="H8" s="2"/>
      <c r="K8" s="2"/>
      <c r="N8" s="2"/>
      <c r="O8" s="3"/>
      <c r="Q8" s="2"/>
    </row>
    <row r="9" spans="1:18" ht="12.75">
      <c r="A9" s="23" t="s">
        <v>1</v>
      </c>
      <c r="B9" s="5" t="e">
        <f>+SUM(B10:B14)</f>
        <v>#REF!</v>
      </c>
      <c r="C9" s="6" t="e">
        <f aca="true" t="shared" si="0" ref="C9:C14">+B9/$B$130</f>
        <v>#REF!</v>
      </c>
      <c r="D9" s="4"/>
      <c r="E9" s="5">
        <f>+SUM(E10:E14)</f>
        <v>1658</v>
      </c>
      <c r="F9" s="6">
        <f aca="true" t="shared" si="1" ref="F9:F14">+E9/$E$116</f>
        <v>0.08714212207360408</v>
      </c>
      <c r="G9" s="4"/>
      <c r="H9" s="5">
        <f>+SUM(H10:H14)</f>
        <v>1526</v>
      </c>
      <c r="I9" s="6">
        <f aca="true" t="shared" si="2" ref="I9:I14">+H9/$H$116</f>
        <v>0.08833886464297727</v>
      </c>
      <c r="J9" s="4"/>
      <c r="K9" s="5">
        <f>+SUM(K10:K14)</f>
        <v>1549</v>
      </c>
      <c r="L9" s="6">
        <f aca="true" t="shared" si="3" ref="L9:L14">+K9/$K$116</f>
        <v>0.09620884959929542</v>
      </c>
      <c r="M9" s="4"/>
      <c r="N9" s="5">
        <f>+SUM(N10:N14)</f>
        <v>1537</v>
      </c>
      <c r="O9" s="58">
        <f aca="true" t="shared" si="4" ref="O9:O14">+N9/$N$116</f>
        <v>0.09993244644641651</v>
      </c>
      <c r="P9" s="4"/>
      <c r="Q9" s="5">
        <f>+SUM(Q10:Q14)</f>
        <v>1532.488</v>
      </c>
      <c r="R9" s="6">
        <f>+Q9/$Q$126</f>
        <v>0.03558439212918631</v>
      </c>
    </row>
    <row r="10" spans="1:18" ht="12.75">
      <c r="A10" s="30" t="s">
        <v>2</v>
      </c>
      <c r="B10" s="7" t="e">
        <f>+#REF!</f>
        <v>#REF!</v>
      </c>
      <c r="C10" s="8" t="e">
        <f t="shared" si="0"/>
        <v>#REF!</v>
      </c>
      <c r="E10" s="7">
        <f>'[2]2013-14'!$N$8</f>
        <v>22</v>
      </c>
      <c r="F10" s="11">
        <f t="shared" si="1"/>
        <v>0.001156288712677497</v>
      </c>
      <c r="H10" s="7">
        <f>'[2]2014-15'!$M$8</f>
        <v>9</v>
      </c>
      <c r="I10" s="8">
        <f t="shared" si="2"/>
        <v>0.0005210024782351214</v>
      </c>
      <c r="K10" s="7">
        <f>'[2]2015-16'!$M$8</f>
        <v>-2</v>
      </c>
      <c r="L10" s="8">
        <f t="shared" si="3"/>
        <v>-0.0001242205934141968</v>
      </c>
      <c r="N10" s="7">
        <f>'[2]2016-17'!$M$8</f>
        <v>-12</v>
      </c>
      <c r="O10" s="59">
        <f t="shared" si="4"/>
        <v>-0.0007802142858536098</v>
      </c>
      <c r="Q10" s="7">
        <f>'[1]2017-18'!$M$7</f>
        <v>-19.290999999999997</v>
      </c>
      <c r="R10" s="8" t="e">
        <f>+Q10/$Q$130</f>
        <v>#DIV/0!</v>
      </c>
    </row>
    <row r="11" spans="1:18" ht="12.75">
      <c r="A11" s="30" t="s">
        <v>3</v>
      </c>
      <c r="B11" s="7" t="e">
        <f>+#REF!</f>
        <v>#REF!</v>
      </c>
      <c r="C11" s="8" t="e">
        <f t="shared" si="0"/>
        <v>#REF!</v>
      </c>
      <c r="E11" s="7">
        <f>'[2]2013-14'!$N$9</f>
        <v>367</v>
      </c>
      <c r="F11" s="11">
        <f t="shared" si="1"/>
        <v>0.019288998070574607</v>
      </c>
      <c r="H11" s="7">
        <f>'[2]2014-15'!$M$9</f>
        <v>353</v>
      </c>
      <c r="I11" s="8">
        <f t="shared" si="2"/>
        <v>0.02043487497966643</v>
      </c>
      <c r="K11" s="7">
        <f>'[2]2015-16'!$M$9</f>
        <v>347</v>
      </c>
      <c r="L11" s="8">
        <f t="shared" si="3"/>
        <v>0.021552272957363144</v>
      </c>
      <c r="N11" s="7">
        <f>'[2]2016-17'!$M$9</f>
        <v>347</v>
      </c>
      <c r="O11" s="59">
        <f t="shared" si="4"/>
        <v>0.022561196432600215</v>
      </c>
      <c r="Q11" s="7">
        <f>'[1]2017-18'!$M$8</f>
        <v>385.327</v>
      </c>
      <c r="R11" s="8" t="e">
        <f>+Q11/$Q$130</f>
        <v>#DIV/0!</v>
      </c>
    </row>
    <row r="12" spans="1:18" ht="12.75">
      <c r="A12" s="30" t="s">
        <v>60</v>
      </c>
      <c r="B12" s="7" t="e">
        <f>+#REF!</f>
        <v>#REF!</v>
      </c>
      <c r="C12" s="8" t="e">
        <f t="shared" si="0"/>
        <v>#REF!</v>
      </c>
      <c r="E12" s="7">
        <f>'[2]2013-14'!$N$10</f>
        <v>469</v>
      </c>
      <c r="F12" s="11">
        <f t="shared" si="1"/>
        <v>0.024649973011170275</v>
      </c>
      <c r="H12" s="7">
        <f>'[2]2014-15'!$M$10</f>
        <v>455</v>
      </c>
      <c r="I12" s="8">
        <f t="shared" si="2"/>
        <v>0.02633956973299781</v>
      </c>
      <c r="K12" s="7">
        <f>'[2]2015-16'!$M$10</f>
        <v>455</v>
      </c>
      <c r="L12" s="8">
        <f t="shared" si="3"/>
        <v>0.028260185001729773</v>
      </c>
      <c r="N12" s="7">
        <f>'[2]2016-17'!$M$10</f>
        <v>455</v>
      </c>
      <c r="O12" s="59">
        <f t="shared" si="4"/>
        <v>0.029583125005282703</v>
      </c>
      <c r="Q12" s="7">
        <f>'[1]2017-18'!$M$9</f>
        <v>477.542</v>
      </c>
      <c r="R12" s="8" t="e">
        <f>+Q12/$Q$130</f>
        <v>#DIV/0!</v>
      </c>
    </row>
    <row r="13" spans="1:18" ht="12.75">
      <c r="A13" s="30" t="s">
        <v>4</v>
      </c>
      <c r="B13" s="7" t="e">
        <f>+#REF!</f>
        <v>#REF!</v>
      </c>
      <c r="C13" s="8" t="e">
        <f t="shared" si="0"/>
        <v>#REF!</v>
      </c>
      <c r="E13" s="7">
        <f>'[2]2013-14'!$N$11</f>
        <v>-34</v>
      </c>
      <c r="F13" s="11">
        <f t="shared" si="1"/>
        <v>-0.0017869916468652226</v>
      </c>
      <c r="H13" s="7">
        <f>'[2]2014-15'!$M$11</f>
        <v>-34</v>
      </c>
      <c r="I13" s="8">
        <f t="shared" si="2"/>
        <v>-0.0019682315844437924</v>
      </c>
      <c r="K13" s="7">
        <f>'[2]2015-16'!$M$11</f>
        <v>-34</v>
      </c>
      <c r="L13" s="8">
        <f t="shared" si="3"/>
        <v>-0.002111750088041346</v>
      </c>
      <c r="N13" s="7">
        <f>'[2]2016-17'!$M$11</f>
        <v>-36</v>
      </c>
      <c r="O13" s="59">
        <f t="shared" si="4"/>
        <v>-0.002340642857560829</v>
      </c>
      <c r="Q13" s="7">
        <f>'[1]2017-18'!$M$10</f>
        <v>-36.617999999999995</v>
      </c>
      <c r="R13" s="8" t="e">
        <f>+Q13/$Q$130</f>
        <v>#DIV/0!</v>
      </c>
    </row>
    <row r="14" spans="1:18" ht="12.75">
      <c r="A14" s="30" t="s">
        <v>5</v>
      </c>
      <c r="B14" s="7" t="e">
        <f>+#REF!</f>
        <v>#REF!</v>
      </c>
      <c r="C14" s="8" t="e">
        <f t="shared" si="0"/>
        <v>#REF!</v>
      </c>
      <c r="E14" s="7">
        <f>'[2]2013-14'!$N$12</f>
        <v>834</v>
      </c>
      <c r="F14" s="11">
        <f t="shared" si="1"/>
        <v>0.043833853926046926</v>
      </c>
      <c r="H14" s="7">
        <f>'[2]2014-15'!$M$12</f>
        <v>743</v>
      </c>
      <c r="I14" s="8">
        <f t="shared" si="2"/>
        <v>0.043011649036521694</v>
      </c>
      <c r="K14" s="7">
        <f>'[2]2015-16'!$M$12</f>
        <v>783</v>
      </c>
      <c r="L14" s="8">
        <f t="shared" si="3"/>
        <v>0.048632362321658046</v>
      </c>
      <c r="N14" s="7">
        <f>'[2]2016-17'!$M$12</f>
        <v>783</v>
      </c>
      <c r="O14" s="59">
        <f t="shared" si="4"/>
        <v>0.050908982151948036</v>
      </c>
      <c r="Q14" s="7">
        <f>'[1]2017-18'!$M$11</f>
        <v>725.528</v>
      </c>
      <c r="R14" s="8" t="e">
        <f>+Q14/$Q$130</f>
        <v>#DIV/0!</v>
      </c>
    </row>
    <row r="15" spans="1:17" ht="12.75">
      <c r="A15" s="23"/>
      <c r="E15" s="2"/>
      <c r="H15" s="2"/>
      <c r="K15" s="2"/>
      <c r="N15" s="2"/>
      <c r="O15" s="3"/>
      <c r="Q15" s="2"/>
    </row>
    <row r="16" spans="1:18" ht="12.75">
      <c r="A16" s="31" t="s">
        <v>79</v>
      </c>
      <c r="B16" s="5" t="e">
        <f>+SUM(B17:B20)</f>
        <v>#REF!</v>
      </c>
      <c r="C16" s="6" t="e">
        <f>+B16/$B$130</f>
        <v>#REF!</v>
      </c>
      <c r="D16" s="4"/>
      <c r="E16" s="5">
        <f>+SUM(E17:E20)</f>
        <v>-4814</v>
      </c>
      <c r="F16" s="6">
        <f>+E16/$E$116</f>
        <v>-0.25301699376497594</v>
      </c>
      <c r="G16" s="4"/>
      <c r="H16" s="5">
        <f>+SUM(H17:H20)</f>
        <v>-5219</v>
      </c>
      <c r="I16" s="6">
        <f>+H16/$H$116</f>
        <v>-0.3021235482121221</v>
      </c>
      <c r="J16" s="4"/>
      <c r="K16" s="5">
        <f>+SUM(K17:K20)</f>
        <v>-5278</v>
      </c>
      <c r="L16" s="6">
        <f>+K16/$K$116</f>
        <v>-0.32781814602006537</v>
      </c>
      <c r="M16" s="4"/>
      <c r="N16" s="5">
        <f>+SUM(N17:N20)</f>
        <v>-5350</v>
      </c>
      <c r="O16" s="58">
        <f>+N16/$N$116</f>
        <v>-0.347845535776401</v>
      </c>
      <c r="P16" s="4"/>
      <c r="Q16" s="5">
        <f>+SUM(Q17:Q20)</f>
        <v>-5217.081</v>
      </c>
      <c r="R16" s="6">
        <f>+Q16/$Q$126</f>
        <v>-0.121140691524976</v>
      </c>
    </row>
    <row r="17" spans="1:18" ht="12.75">
      <c r="A17" s="32" t="s">
        <v>7</v>
      </c>
      <c r="B17" s="7" t="e">
        <f>+#REF!</f>
        <v>#REF!</v>
      </c>
      <c r="C17" s="8" t="e">
        <f>+B17/$B$130</f>
        <v>#REF!</v>
      </c>
      <c r="E17" s="7">
        <f>'[2]2013-14'!$N$15</f>
        <v>-5695</v>
      </c>
      <c r="F17" s="11">
        <f>+E17/$E$116</f>
        <v>-0.29932110084992475</v>
      </c>
      <c r="H17" s="7">
        <f>'[2]2014-15'!$M$15</f>
        <v>-6072</v>
      </c>
      <c r="I17" s="8">
        <f>+H17/$H$116</f>
        <v>-0.35150300531596196</v>
      </c>
      <c r="K17" s="7">
        <f>'[2]2015-16'!$M$15</f>
        <v>-6104</v>
      </c>
      <c r="L17" s="8">
        <f>+K17/$K$116</f>
        <v>-0.3791212511001286</v>
      </c>
      <c r="N17" s="7">
        <f>'[2]2016-17'!$M$15</f>
        <v>-6176</v>
      </c>
      <c r="O17" s="59">
        <f>+N17/$N$116</f>
        <v>-0.4015502857859911</v>
      </c>
      <c r="Q17" s="7">
        <f>'[1]2017-18'!$M$14</f>
        <v>-6163.085</v>
      </c>
      <c r="R17" s="8" t="e">
        <f>+Q17/$Q$130</f>
        <v>#DIV/0!</v>
      </c>
    </row>
    <row r="18" spans="1:18" ht="12.75">
      <c r="A18" s="32" t="s">
        <v>8</v>
      </c>
      <c r="B18" s="7" t="e">
        <f>+#REF!</f>
        <v>#REF!</v>
      </c>
      <c r="C18" s="8" t="e">
        <f>+B18/$B$130</f>
        <v>#REF!</v>
      </c>
      <c r="E18" s="7">
        <f>'[2]2013-14'!$N$16</f>
        <v>458</v>
      </c>
      <c r="F18" s="11">
        <f>+E18/$E$116</f>
        <v>0.024071828654831526</v>
      </c>
      <c r="H18" s="7">
        <f>'[2]2014-15'!$M$16</f>
        <v>462</v>
      </c>
      <c r="I18" s="8">
        <f>+H18/$H$116</f>
        <v>0.026744793882736238</v>
      </c>
      <c r="K18" s="7">
        <f>'[2]2015-16'!$M$16</f>
        <v>465</v>
      </c>
      <c r="L18" s="8">
        <f>+K18/$K$116</f>
        <v>0.028881287968800757</v>
      </c>
      <c r="N18" s="7">
        <f>'[2]2016-17'!$M$16</f>
        <v>475</v>
      </c>
      <c r="O18" s="59">
        <f>+N18/$N$116</f>
        <v>0.03088348214837205</v>
      </c>
      <c r="Q18" s="7">
        <f>'[1]2017-18'!$M$15</f>
        <v>472.92</v>
      </c>
      <c r="R18" s="8" t="e">
        <f>+Q18/$Q$130</f>
        <v>#DIV/0!</v>
      </c>
    </row>
    <row r="19" spans="1:18" ht="12.75">
      <c r="A19" s="32" t="s">
        <v>9</v>
      </c>
      <c r="B19" s="7" t="e">
        <f>+#REF!</f>
        <v>#REF!</v>
      </c>
      <c r="C19" s="8" t="e">
        <f>+B19/$B$130</f>
        <v>#REF!</v>
      </c>
      <c r="E19" s="7">
        <f>'[2]2013-14'!$N$17</f>
        <v>287</v>
      </c>
      <c r="F19" s="11">
        <f>+E19/$E$116</f>
        <v>0.015084311842656437</v>
      </c>
      <c r="H19" s="7">
        <f>'[2]2014-15'!$M$17</f>
        <v>255</v>
      </c>
      <c r="I19" s="8">
        <f>+H19/$H$116</f>
        <v>0.014761736883328443</v>
      </c>
      <c r="K19" s="7">
        <f>'[2]2015-16'!$M$17</f>
        <v>225</v>
      </c>
      <c r="L19" s="8">
        <f>+K19/$K$116</f>
        <v>0.01397481675909714</v>
      </c>
      <c r="N19" s="7">
        <f>'[2]2016-17'!$M$17</f>
        <v>215</v>
      </c>
      <c r="O19" s="59">
        <f>+N19/$N$116</f>
        <v>0.013978839288210507</v>
      </c>
      <c r="Q19" s="7">
        <f>'[1]2017-18'!$M$16</f>
        <v>209.90699999999998</v>
      </c>
      <c r="R19" s="8" t="e">
        <f>+Q19/$Q$130</f>
        <v>#DIV/0!</v>
      </c>
    </row>
    <row r="20" spans="1:18" ht="12.75">
      <c r="A20" s="32" t="s">
        <v>60</v>
      </c>
      <c r="B20" s="7" t="e">
        <f>+#REF!</f>
        <v>#REF!</v>
      </c>
      <c r="C20" s="8" t="e">
        <f>+B20/$B$130</f>
        <v>#REF!</v>
      </c>
      <c r="E20" s="7">
        <f>'[2]2013-14'!$N$18</f>
        <v>136</v>
      </c>
      <c r="F20" s="11">
        <f>+E20/$E$116</f>
        <v>0.00714796658746089</v>
      </c>
      <c r="H20" s="7">
        <f>'[2]2014-15'!$M$18</f>
        <v>136</v>
      </c>
      <c r="I20" s="8">
        <f>+H20/$H$116</f>
        <v>0.00787292633777517</v>
      </c>
      <c r="K20" s="7">
        <f>'[2]2015-16'!$M$18</f>
        <v>136</v>
      </c>
      <c r="L20" s="8">
        <f>+K20/$K$116</f>
        <v>0.008447000352165383</v>
      </c>
      <c r="N20" s="7">
        <f>'[2]2016-17'!$M$18</f>
        <v>136</v>
      </c>
      <c r="O20" s="59">
        <f>+N20/$N$116</f>
        <v>0.008842428573007577</v>
      </c>
      <c r="Q20" s="7">
        <f>'[1]2017-18'!$M$17</f>
        <v>263.177</v>
      </c>
      <c r="R20" s="8" t="e">
        <f>+Q20/$Q$130</f>
        <v>#DIV/0!</v>
      </c>
    </row>
    <row r="21" spans="1:17" ht="12.75">
      <c r="A21" s="22"/>
      <c r="E21" s="2"/>
      <c r="H21" s="2"/>
      <c r="K21" s="2"/>
      <c r="N21" s="2"/>
      <c r="O21" s="3"/>
      <c r="Q21" s="2"/>
    </row>
    <row r="22" spans="1:18" ht="12.75">
      <c r="A22" s="31" t="s">
        <v>80</v>
      </c>
      <c r="B22" s="5" t="e">
        <f>+SUM(B23:B24)</f>
        <v>#REF!</v>
      </c>
      <c r="C22" s="6" t="e">
        <f>+B22/$B$130</f>
        <v>#REF!</v>
      </c>
      <c r="D22" s="4"/>
      <c r="E22" s="5">
        <f>+SUM(E23:E24)</f>
        <v>3410</v>
      </c>
      <c r="F22" s="6">
        <f>+E22/$E$116</f>
        <v>0.17922475046501202</v>
      </c>
      <c r="G22" s="4"/>
      <c r="H22" s="5">
        <f>+SUM(H23:H24)</f>
        <v>3359</v>
      </c>
      <c r="I22" s="6">
        <f>+H22/$H$116</f>
        <v>0.19444970271019701</v>
      </c>
      <c r="J22" s="4"/>
      <c r="K22" s="5">
        <f>+SUM(K23:K24)</f>
        <v>3354</v>
      </c>
      <c r="L22" s="6">
        <f>+K22/$K$116</f>
        <v>0.20831793515560804</v>
      </c>
      <c r="M22" s="4"/>
      <c r="N22" s="5">
        <f>+SUM(N23:N24)</f>
        <v>3338</v>
      </c>
      <c r="O22" s="58">
        <f>+N22/$N$116</f>
        <v>0.21702960718161243</v>
      </c>
      <c r="P22" s="4"/>
      <c r="Q22" s="5">
        <f>+SUM(Q23:Q24)</f>
        <v>3267.17</v>
      </c>
      <c r="R22" s="6">
        <f>+Q22/$Q$126</f>
        <v>0.07586373167862562</v>
      </c>
    </row>
    <row r="23" spans="1:18" ht="12.75">
      <c r="A23" s="26" t="s">
        <v>63</v>
      </c>
      <c r="B23" s="7" t="e">
        <f>+#REF!</f>
        <v>#REF!</v>
      </c>
      <c r="C23" s="8" t="e">
        <f>+B23/$B$130</f>
        <v>#REF!</v>
      </c>
      <c r="E23" s="7">
        <f>'[2]2013-14'!$N$21</f>
        <v>606</v>
      </c>
      <c r="F23" s="11">
        <f>+E23/$E$116</f>
        <v>0.03185049817648014</v>
      </c>
      <c r="H23" s="7">
        <f>'[2]2014-15'!$M$21</f>
        <v>601</v>
      </c>
      <c r="I23" s="8">
        <f>+H23/$H$116</f>
        <v>0.03479138771325645</v>
      </c>
      <c r="K23" s="7">
        <f>'[2]2015-16'!$M$21</f>
        <v>596</v>
      </c>
      <c r="L23" s="8">
        <f>+K23/$K$116</f>
        <v>0.03701773683743065</v>
      </c>
      <c r="N23" s="7">
        <f>'[2]2016-17'!$M$21</f>
        <v>590</v>
      </c>
      <c r="O23" s="59">
        <f>+N23/$N$116</f>
        <v>0.03836053572113581</v>
      </c>
      <c r="Q23" s="7">
        <f>'[1]2017-18'!$M$20</f>
        <v>584.371</v>
      </c>
      <c r="R23" s="8" t="e">
        <f>+Q23/$Q$130</f>
        <v>#DIV/0!</v>
      </c>
    </row>
    <row r="24" spans="1:18" ht="12.75">
      <c r="A24" s="26" t="s">
        <v>64</v>
      </c>
      <c r="B24" s="7" t="e">
        <f>+#REF!</f>
        <v>#REF!</v>
      </c>
      <c r="C24" s="8" t="e">
        <f>+B24/$B$130</f>
        <v>#REF!</v>
      </c>
      <c r="E24" s="7">
        <f>'[2]2013-14'!$N$22</f>
        <v>2804</v>
      </c>
      <c r="F24" s="11">
        <f>+E24/$E$116</f>
        <v>0.14737425228853188</v>
      </c>
      <c r="H24" s="7">
        <f>'[2]2014-15'!$M$22</f>
        <v>2758</v>
      </c>
      <c r="I24" s="8">
        <f>+H24/$H$116</f>
        <v>0.15965831499694055</v>
      </c>
      <c r="K24" s="7">
        <f>'[2]2015-16'!$M$22</f>
        <v>2758</v>
      </c>
      <c r="L24" s="8">
        <f>+K24/$K$116</f>
        <v>0.1713001983181774</v>
      </c>
      <c r="N24" s="7">
        <f>'[2]2016-17'!$M$22</f>
        <v>2748</v>
      </c>
      <c r="O24" s="59">
        <f>+N24/$N$116</f>
        <v>0.17866907146047661</v>
      </c>
      <c r="Q24" s="7">
        <f>'[1]2017-18'!$M$21</f>
        <v>2682.799</v>
      </c>
      <c r="R24" s="8" t="e">
        <f>+Q24/$Q$130</f>
        <v>#DIV/0!</v>
      </c>
    </row>
    <row r="25" spans="1:17" ht="12.75">
      <c r="A25" s="23"/>
      <c r="E25" s="2"/>
      <c r="F25" s="9"/>
      <c r="H25" s="2"/>
      <c r="K25" s="2"/>
      <c r="N25" s="2"/>
      <c r="O25" s="3"/>
      <c r="Q25" s="2"/>
    </row>
    <row r="26" spans="1:18" s="54" customFormat="1" ht="31.5">
      <c r="A26" s="25" t="s">
        <v>81</v>
      </c>
      <c r="B26" s="21" t="e">
        <f>+B28+#REF!+B36</f>
        <v>#REF!</v>
      </c>
      <c r="C26" s="28" t="e">
        <f>+B26/$B$130</f>
        <v>#REF!</v>
      </c>
      <c r="D26" s="53"/>
      <c r="E26" s="21">
        <f>+E28+E36+E43+E50+E57</f>
        <v>3821.39</v>
      </c>
      <c r="F26" s="28">
        <f>+E26/$E$116</f>
        <v>0.20084682380630273</v>
      </c>
      <c r="G26" s="53"/>
      <c r="H26" s="21">
        <f>+H28+H36+H43+H50+H57</f>
        <v>3670.39</v>
      </c>
      <c r="I26" s="28">
        <f>+H26/$H$116</f>
        <v>0.21247580956548973</v>
      </c>
      <c r="J26" s="53"/>
      <c r="K26" s="21">
        <f>+K28+K36+K43+K50+K57</f>
        <v>3012.39</v>
      </c>
      <c r="L26" s="28">
        <f>+K26/$K$116</f>
        <v>0.18710043669749615</v>
      </c>
      <c r="M26" s="53"/>
      <c r="N26" s="21">
        <f>+N28+N36+N43+N50+N57</f>
        <v>2747.39</v>
      </c>
      <c r="O26" s="57">
        <f>+N26/$N$116</f>
        <v>0.1786294105676124</v>
      </c>
      <c r="P26" s="53"/>
      <c r="Q26" s="21">
        <f>+Q28+Q36+Q43+Q50+Q57</f>
        <v>2445.681</v>
      </c>
      <c r="R26" s="28">
        <f>+Q26/$Q$126</f>
        <v>0.056788745965319465</v>
      </c>
    </row>
    <row r="27" spans="1:17" ht="12.75">
      <c r="A27" s="23"/>
      <c r="E27" s="2"/>
      <c r="H27" s="2"/>
      <c r="K27" s="2"/>
      <c r="N27" s="2"/>
      <c r="O27" s="3"/>
      <c r="Q27" s="2"/>
    </row>
    <row r="28" spans="1:18" ht="12.75">
      <c r="A28" s="23" t="s">
        <v>11</v>
      </c>
      <c r="B28" s="5" t="e">
        <f>+SUM(B29:B33)</f>
        <v>#REF!</v>
      </c>
      <c r="C28" s="6" t="e">
        <f aca="true" t="shared" si="5" ref="C28:C33">+B28/$B$130</f>
        <v>#REF!</v>
      </c>
      <c r="D28" s="4"/>
      <c r="E28" s="5">
        <f>+SUM(E29:E34)</f>
        <v>52</v>
      </c>
      <c r="F28" s="6">
        <f aca="true" t="shared" si="6" ref="F28:F34">+E28/$E$116</f>
        <v>0.002733046048146811</v>
      </c>
      <c r="G28" s="4"/>
      <c r="H28" s="5">
        <f>+SUM(H29:H34)</f>
        <v>23</v>
      </c>
      <c r="I28" s="6">
        <f>+H28/$H$116</f>
        <v>0.0013314507777119771</v>
      </c>
      <c r="J28" s="4"/>
      <c r="K28" s="5">
        <f>+SUM(K29:K34)</f>
        <v>-47</v>
      </c>
      <c r="L28" s="6">
        <f>+K28/$K$116</f>
        <v>-0.002919183945233625</v>
      </c>
      <c r="M28" s="4"/>
      <c r="N28" s="5">
        <f>+SUM(N29:N34)</f>
        <v>-47</v>
      </c>
      <c r="O28" s="58">
        <f>+N28/$N$116</f>
        <v>-0.0030558392862599713</v>
      </c>
      <c r="P28" s="4"/>
      <c r="Q28" s="5">
        <f>+SUM(Q29:Q34)</f>
        <v>-15.788999999999987</v>
      </c>
      <c r="R28" s="6">
        <f>+Q28/$Q$126</f>
        <v>-0.0003666207939818923</v>
      </c>
    </row>
    <row r="29" spans="1:18" ht="12.75">
      <c r="A29" s="30" t="s">
        <v>12</v>
      </c>
      <c r="B29" s="7" t="e">
        <f>+#REF!</f>
        <v>#REF!</v>
      </c>
      <c r="C29" s="8" t="e">
        <f t="shared" si="5"/>
        <v>#REF!</v>
      </c>
      <c r="E29" s="7">
        <f>'[2]2013-14'!$N$27</f>
        <v>63</v>
      </c>
      <c r="F29" s="11">
        <f t="shared" si="6"/>
        <v>0.0033111904044855595</v>
      </c>
      <c r="H29" s="7">
        <f>'[2]2014-15'!$M$27</f>
        <v>63</v>
      </c>
      <c r="I29" s="8">
        <f aca="true" t="shared" si="7" ref="I29:I34">+H29/$H$116</f>
        <v>0.0036470173476458503</v>
      </c>
      <c r="K29" s="7">
        <f>'[2]2015-16'!$M$27</f>
        <v>23</v>
      </c>
      <c r="L29" s="8">
        <f aca="true" t="shared" si="8" ref="L29:L34">+K29/$K$116</f>
        <v>0.0014285368242632633</v>
      </c>
      <c r="N29" s="7">
        <f>'[2]2016-17'!$M$27</f>
        <v>23</v>
      </c>
      <c r="O29" s="59">
        <f aca="true" t="shared" si="9" ref="O29:O34">+N29/$N$116</f>
        <v>0.001495410714552752</v>
      </c>
      <c r="Q29" s="7">
        <f>'[1]2017-18'!$M$26</f>
        <v>40.287000000000006</v>
      </c>
      <c r="R29" s="8" t="e">
        <f aca="true" t="shared" si="10" ref="R29:R34">+Q29/$Q$130</f>
        <v>#DIV/0!</v>
      </c>
    </row>
    <row r="30" spans="1:18" ht="12.75">
      <c r="A30" s="30" t="s">
        <v>13</v>
      </c>
      <c r="B30" s="7" t="e">
        <f>+#REF!</f>
        <v>#REF!</v>
      </c>
      <c r="C30" s="8" t="e">
        <f t="shared" si="5"/>
        <v>#REF!</v>
      </c>
      <c r="E30" s="7">
        <f>'[2]2013-14'!$N$28</f>
        <v>-60</v>
      </c>
      <c r="F30" s="11">
        <f t="shared" si="6"/>
        <v>-0.003153514670938628</v>
      </c>
      <c r="H30" s="7">
        <f>'[2]2014-15'!$M$28</f>
        <v>-60</v>
      </c>
      <c r="I30" s="8">
        <f t="shared" si="7"/>
        <v>-0.00347334985490081</v>
      </c>
      <c r="K30" s="7">
        <f>'[2]2015-16'!$M$28</f>
        <v>-60</v>
      </c>
      <c r="L30" s="8">
        <f t="shared" si="8"/>
        <v>-0.003726617802425904</v>
      </c>
      <c r="N30" s="7">
        <f>'[2]2016-17'!$M$28</f>
        <v>-60</v>
      </c>
      <c r="O30" s="59">
        <f t="shared" si="9"/>
        <v>-0.0039010714292680485</v>
      </c>
      <c r="Q30" s="7">
        <f>'[1]2017-18'!$M$27</f>
        <v>-59.997</v>
      </c>
      <c r="R30" s="8" t="e">
        <f t="shared" si="10"/>
        <v>#DIV/0!</v>
      </c>
    </row>
    <row r="31" spans="1:18" ht="12.75">
      <c r="A31" s="30" t="s">
        <v>14</v>
      </c>
      <c r="B31" s="7" t="e">
        <f>+#REF!</f>
        <v>#REF!</v>
      </c>
      <c r="C31" s="8" t="e">
        <f t="shared" si="5"/>
        <v>#REF!</v>
      </c>
      <c r="E31" s="7">
        <f>'[2]2013-14'!$N$29</f>
        <v>7</v>
      </c>
      <c r="F31" s="11">
        <f t="shared" si="6"/>
        <v>0.0003679100449428399</v>
      </c>
      <c r="H31" s="7">
        <f>'[2]2014-15'!$M$29</f>
        <v>7</v>
      </c>
      <c r="I31" s="8">
        <f t="shared" si="7"/>
        <v>0.0004052241497384278</v>
      </c>
      <c r="K31" s="7">
        <f>'[2]2015-16'!$M$29</f>
        <v>7</v>
      </c>
      <c r="L31" s="8">
        <f t="shared" si="8"/>
        <v>0.0004347720769496888</v>
      </c>
      <c r="N31" s="7">
        <f>'[2]2016-17'!$M$29</f>
        <v>7</v>
      </c>
      <c r="O31" s="59">
        <f t="shared" si="9"/>
        <v>0.00045512500008127235</v>
      </c>
      <c r="Q31" s="7">
        <f>'[1]2017-18'!$M$28</f>
        <v>6.574</v>
      </c>
      <c r="R31" s="8" t="e">
        <f t="shared" si="10"/>
        <v>#DIV/0!</v>
      </c>
    </row>
    <row r="32" spans="1:18" ht="12.75">
      <c r="A32" s="30" t="s">
        <v>15</v>
      </c>
      <c r="B32" s="7" t="e">
        <f>+#REF!</f>
        <v>#REF!</v>
      </c>
      <c r="C32" s="8" t="e">
        <f t="shared" si="5"/>
        <v>#REF!</v>
      </c>
      <c r="E32" s="7">
        <f>'[2]2013-14'!$N$30</f>
        <v>-60</v>
      </c>
      <c r="F32" s="11">
        <f t="shared" si="6"/>
        <v>-0.003153514670938628</v>
      </c>
      <c r="H32" s="7">
        <f>'[2]2014-15'!$M$30</f>
        <v>-64</v>
      </c>
      <c r="I32" s="8">
        <f t="shared" si="7"/>
        <v>-0.003704906511894197</v>
      </c>
      <c r="K32" s="7">
        <f>'[2]2015-16'!$M$30</f>
        <v>-64</v>
      </c>
      <c r="L32" s="8">
        <f t="shared" si="8"/>
        <v>-0.0039750589892542975</v>
      </c>
      <c r="N32" s="7">
        <f>'[2]2016-17'!$M$30</f>
        <v>-64</v>
      </c>
      <c r="O32" s="59">
        <f t="shared" si="9"/>
        <v>-0.004161142857885918</v>
      </c>
      <c r="Q32" s="7">
        <f>'[1]2017-18'!$M$29</f>
        <v>-18.233999999999995</v>
      </c>
      <c r="R32" s="8" t="e">
        <f t="shared" si="10"/>
        <v>#DIV/0!</v>
      </c>
    </row>
    <row r="33" spans="1:18" ht="12.75">
      <c r="A33" s="30" t="s">
        <v>16</v>
      </c>
      <c r="B33" s="7" t="e">
        <f>+#REF!</f>
        <v>#REF!</v>
      </c>
      <c r="C33" s="8" t="e">
        <f t="shared" si="5"/>
        <v>#REF!</v>
      </c>
      <c r="E33" s="7">
        <f>'[2]2013-14'!$N$31</f>
        <v>175</v>
      </c>
      <c r="F33" s="11">
        <f t="shared" si="6"/>
        <v>0.009197751123570998</v>
      </c>
      <c r="H33" s="7">
        <f>'[2]2014-15'!$M$31</f>
        <v>175</v>
      </c>
      <c r="I33" s="8">
        <f t="shared" si="7"/>
        <v>0.010130603743460696</v>
      </c>
      <c r="K33" s="7">
        <f>'[2]2015-16'!$M$31</f>
        <v>175</v>
      </c>
      <c r="L33" s="8">
        <f t="shared" si="8"/>
        <v>0.01086930192374222</v>
      </c>
      <c r="N33" s="7">
        <f>'[2]2016-17'!$M$31</f>
        <v>175</v>
      </c>
      <c r="O33" s="59">
        <f t="shared" si="9"/>
        <v>0.011378125002031808</v>
      </c>
      <c r="Q33" s="7">
        <f>'[1]2017-18'!$M$30</f>
        <v>140.883</v>
      </c>
      <c r="R33" s="8" t="e">
        <f t="shared" si="10"/>
        <v>#DIV/0!</v>
      </c>
    </row>
    <row r="34" spans="1:18" ht="12.75">
      <c r="A34" s="30" t="s">
        <v>65</v>
      </c>
      <c r="B34" s="7"/>
      <c r="E34" s="7">
        <f>'[2]2013-14'!$N$32</f>
        <v>-73</v>
      </c>
      <c r="F34" s="11">
        <f t="shared" si="6"/>
        <v>-0.0038367761829753307</v>
      </c>
      <c r="H34" s="7">
        <f>'[2]2014-15'!$M$32</f>
        <v>-98</v>
      </c>
      <c r="I34" s="8">
        <f t="shared" si="7"/>
        <v>-0.00567313809633799</v>
      </c>
      <c r="K34" s="7">
        <f>'[2]2015-16'!$M$32</f>
        <v>-128</v>
      </c>
      <c r="L34" s="8">
        <f t="shared" si="8"/>
        <v>-0.007950117978508595</v>
      </c>
      <c r="N34" s="7">
        <f>'[2]2016-17'!$M$32</f>
        <v>-128</v>
      </c>
      <c r="O34" s="59">
        <f t="shared" si="9"/>
        <v>-0.008322285715771836</v>
      </c>
      <c r="Q34" s="7">
        <f>'[1]2017-18'!$M$31</f>
        <v>-125.302</v>
      </c>
      <c r="R34" s="8" t="e">
        <f t="shared" si="10"/>
        <v>#DIV/0!</v>
      </c>
    </row>
    <row r="35" spans="1:17" ht="12.75">
      <c r="A35" s="30"/>
      <c r="B35" s="7"/>
      <c r="E35" s="7"/>
      <c r="F35" s="8"/>
      <c r="H35" s="7"/>
      <c r="K35" s="7"/>
      <c r="N35" s="7"/>
      <c r="O35" s="3"/>
      <c r="Q35" s="7"/>
    </row>
    <row r="36" spans="1:18" ht="12.75">
      <c r="A36" s="23" t="s">
        <v>82</v>
      </c>
      <c r="B36" s="5" t="e">
        <f>+SUM(B37:B63)</f>
        <v>#REF!</v>
      </c>
      <c r="C36" s="6" t="e">
        <f>+B36/$B$130</f>
        <v>#REF!</v>
      </c>
      <c r="D36" s="4"/>
      <c r="E36" s="5">
        <f>+SUM(E37:E41)</f>
        <v>860.39</v>
      </c>
      <c r="F36" s="6">
        <f aca="true" t="shared" si="11" ref="F36:F41">+E36/$E$116</f>
        <v>0.04522087479548143</v>
      </c>
      <c r="G36" s="4"/>
      <c r="H36" s="5">
        <f>+SUM(H37:H41)</f>
        <v>863.39</v>
      </c>
      <c r="I36" s="6">
        <f aca="true" t="shared" si="12" ref="I36:I41">+H36/$H$116</f>
        <v>0.04998092552038017</v>
      </c>
      <c r="J36" s="4"/>
      <c r="K36" s="5">
        <f>+SUM(K37:K41)</f>
        <v>559.39</v>
      </c>
      <c r="L36" s="6">
        <f aca="true" t="shared" si="13" ref="L36:L41">+K36/$K$116</f>
        <v>0.03474387887498377</v>
      </c>
      <c r="M36" s="4"/>
      <c r="N36" s="5">
        <f>+SUM(N37:N41)</f>
        <v>557.39</v>
      </c>
      <c r="O36" s="58">
        <f aca="true" t="shared" si="14" ref="O36:O41">+N36/$N$116</f>
        <v>0.03624030339932863</v>
      </c>
      <c r="P36" s="4"/>
      <c r="Q36" s="5">
        <f>+SUM(Q37:Q41)</f>
        <v>450.314</v>
      </c>
      <c r="R36" s="6">
        <f>+Q36/$Q$126</f>
        <v>0.010456297182922413</v>
      </c>
    </row>
    <row r="37" spans="1:18" ht="12.75">
      <c r="A37" s="33" t="s">
        <v>67</v>
      </c>
      <c r="B37" s="7" t="e">
        <f>+#REF!</f>
        <v>#REF!</v>
      </c>
      <c r="C37" s="8" t="e">
        <f>+B37/$B$130</f>
        <v>#REF!</v>
      </c>
      <c r="E37" s="7">
        <f>'[2]2013-14'!$N$35</f>
        <v>19</v>
      </c>
      <c r="F37" s="11">
        <f t="shared" si="11"/>
        <v>0.0009986129791305655</v>
      </c>
      <c r="H37" s="7">
        <f>'[2]2014-15'!$M$35</f>
        <v>-17</v>
      </c>
      <c r="I37" s="8">
        <f t="shared" si="12"/>
        <v>-0.0009841157922218962</v>
      </c>
      <c r="K37" s="7">
        <f>'[2]2015-16'!$M$35</f>
        <v>-46</v>
      </c>
      <c r="L37" s="8">
        <f t="shared" si="13"/>
        <v>-0.0028570736485265267</v>
      </c>
      <c r="N37" s="7">
        <f>'[2]2016-17'!$M$35</f>
        <v>-66</v>
      </c>
      <c r="O37" s="59">
        <f t="shared" si="14"/>
        <v>-0.004291178572194854</v>
      </c>
      <c r="Q37" s="7">
        <f>'[1]2017-18'!$M$34</f>
        <v>-93.181</v>
      </c>
      <c r="R37" s="8" t="e">
        <f>+Q37/$Q$130</f>
        <v>#DIV/0!</v>
      </c>
    </row>
    <row r="38" spans="1:18" ht="12.75">
      <c r="A38" s="33" t="s">
        <v>68</v>
      </c>
      <c r="B38" s="7" t="e">
        <f>+#REF!</f>
        <v>#REF!</v>
      </c>
      <c r="C38" s="8" t="e">
        <f>+B38/$B$130</f>
        <v>#REF!</v>
      </c>
      <c r="E38" s="7">
        <f>'[2]2013-14'!$N$36</f>
        <v>384</v>
      </c>
      <c r="F38" s="11">
        <f t="shared" si="11"/>
        <v>0.020182493894007218</v>
      </c>
      <c r="H38" s="7">
        <f>'[2]2014-15'!$M$36</f>
        <v>384</v>
      </c>
      <c r="I38" s="8">
        <f t="shared" si="12"/>
        <v>0.022229439071365185</v>
      </c>
      <c r="K38" s="7">
        <f>'[2]2015-16'!$M$36</f>
        <v>384</v>
      </c>
      <c r="L38" s="8">
        <f t="shared" si="13"/>
        <v>0.023850353935525787</v>
      </c>
      <c r="N38" s="7">
        <f>'[2]2016-17'!$M$36</f>
        <v>384</v>
      </c>
      <c r="O38" s="59">
        <f t="shared" si="14"/>
        <v>0.024966857147315513</v>
      </c>
      <c r="Q38" s="7">
        <f>'[1]2017-18'!$M$35</f>
        <v>383.784</v>
      </c>
      <c r="R38" s="8" t="e">
        <f>+Q38/$Q$130</f>
        <v>#DIV/0!</v>
      </c>
    </row>
    <row r="39" spans="1:18" ht="12.75">
      <c r="A39" s="33" t="s">
        <v>17</v>
      </c>
      <c r="B39" s="7" t="e">
        <f>+#REF!</f>
        <v>#REF!</v>
      </c>
      <c r="C39" s="8" t="e">
        <f>+B39/$B$130</f>
        <v>#REF!</v>
      </c>
      <c r="E39" s="7">
        <f>'[2]2013-14'!$N$37</f>
        <v>-0.61</v>
      </c>
      <c r="F39" s="11">
        <f t="shared" si="11"/>
        <v>-3.206073248787605E-05</v>
      </c>
      <c r="H39" s="7">
        <f>'[2]2014-15'!$M$37</f>
        <v>-0.61</v>
      </c>
      <c r="I39" s="8">
        <f t="shared" si="12"/>
        <v>-3.531239019149157E-05</v>
      </c>
      <c r="K39" s="7">
        <f>'[2]2015-16'!$M$37</f>
        <v>-0.61</v>
      </c>
      <c r="L39" s="8">
        <f t="shared" si="13"/>
        <v>-3.788728099133002E-05</v>
      </c>
      <c r="N39" s="7">
        <f>'[2]2016-17'!$M$37</f>
        <v>-0.61</v>
      </c>
      <c r="O39" s="59">
        <f t="shared" si="14"/>
        <v>-3.966089286422516E-05</v>
      </c>
      <c r="Q39" s="7">
        <f>'[1]2017-18'!$M$36</f>
        <v>-0.173</v>
      </c>
      <c r="R39" s="8" t="e">
        <f>+Q39/$Q$130</f>
        <v>#DIV/0!</v>
      </c>
    </row>
    <row r="40" spans="1:18" ht="12.75">
      <c r="A40" s="33" t="s">
        <v>66</v>
      </c>
      <c r="B40" s="7" t="e">
        <f>+#REF!</f>
        <v>#REF!</v>
      </c>
      <c r="C40" s="8" t="e">
        <f>+B40/$B$130</f>
        <v>#REF!</v>
      </c>
      <c r="E40" s="7">
        <f>'[2]2013-14'!$N$38</f>
        <v>17</v>
      </c>
      <c r="F40" s="11">
        <f t="shared" si="11"/>
        <v>0.0008934958234326113</v>
      </c>
      <c r="H40" s="7">
        <f>'[2]2014-15'!$M$38</f>
        <v>17</v>
      </c>
      <c r="I40" s="8">
        <f t="shared" si="12"/>
        <v>0.0009841157922218962</v>
      </c>
      <c r="K40" s="7">
        <f>'[2]2015-16'!$M$38</f>
        <v>17</v>
      </c>
      <c r="L40" s="8">
        <f t="shared" si="13"/>
        <v>0.001055875044020673</v>
      </c>
      <c r="N40" s="7">
        <f>'[2]2016-17'!$M$38</f>
        <v>10</v>
      </c>
      <c r="O40" s="59">
        <f t="shared" si="14"/>
        <v>0.0006501785715446748</v>
      </c>
      <c r="Q40" s="7">
        <f>'[1]2017-18'!$M$37</f>
        <v>-10.147</v>
      </c>
      <c r="R40" s="8" t="e">
        <f>+Q40/$Q$130</f>
        <v>#DIV/0!</v>
      </c>
    </row>
    <row r="41" spans="1:18" ht="12.75">
      <c r="A41" s="26" t="s">
        <v>83</v>
      </c>
      <c r="B41" s="7"/>
      <c r="E41" s="7">
        <f>'[2]2013-14'!$N$39</f>
        <v>441</v>
      </c>
      <c r="F41" s="11">
        <f t="shared" si="11"/>
        <v>0.023178332831398914</v>
      </c>
      <c r="H41" s="7">
        <f>'[2]2014-15'!$M$39</f>
        <v>480</v>
      </c>
      <c r="I41" s="8">
        <f t="shared" si="12"/>
        <v>0.02778679883920648</v>
      </c>
      <c r="K41" s="7">
        <f>'[2]2015-16'!$M$39</f>
        <v>205</v>
      </c>
      <c r="L41" s="8">
        <f t="shared" si="13"/>
        <v>0.012732610824955172</v>
      </c>
      <c r="N41" s="7">
        <f>'[2]2016-17'!$M$39</f>
        <v>230</v>
      </c>
      <c r="O41" s="59">
        <f t="shared" si="14"/>
        <v>0.01495410714552752</v>
      </c>
      <c r="Q41" s="7">
        <f>'[1]2017-18'!$M$38</f>
        <v>170.031</v>
      </c>
      <c r="R41" s="8" t="e">
        <f>+Q41/$Q$130</f>
        <v>#DIV/0!</v>
      </c>
    </row>
    <row r="42" spans="1:18" ht="12.75">
      <c r="A42" s="33"/>
      <c r="B42" s="7"/>
      <c r="E42" s="7"/>
      <c r="F42" s="8"/>
      <c r="H42" s="7"/>
      <c r="I42" s="8"/>
      <c r="K42" s="7"/>
      <c r="L42" s="8"/>
      <c r="N42" s="7"/>
      <c r="O42" s="59"/>
      <c r="Q42" s="7"/>
      <c r="R42" s="8"/>
    </row>
    <row r="43" spans="1:18" ht="12.75">
      <c r="A43" s="23" t="s">
        <v>25</v>
      </c>
      <c r="B43" s="5" t="e">
        <f>+SUM(B44:B47)</f>
        <v>#REF!</v>
      </c>
      <c r="C43" s="6" t="e">
        <f>+B43/$B$130</f>
        <v>#REF!</v>
      </c>
      <c r="D43" s="4"/>
      <c r="E43" s="5">
        <f>+SUM(E44:E47)</f>
        <v>2591</v>
      </c>
      <c r="F43" s="6">
        <f aca="true" t="shared" si="15" ref="F43:F48">+E43/$E$116</f>
        <v>0.13617927520669976</v>
      </c>
      <c r="G43" s="4"/>
      <c r="H43" s="5">
        <f>+SUM(H44:H47)</f>
        <v>2532</v>
      </c>
      <c r="I43" s="6">
        <f aca="true" t="shared" si="16" ref="I43:I48">+H43/$H$116</f>
        <v>0.1465753638768142</v>
      </c>
      <c r="J43" s="4"/>
      <c r="K43" s="5">
        <f>+SUM(K44:K47)</f>
        <v>2316</v>
      </c>
      <c r="L43" s="6">
        <f aca="true" t="shared" si="17" ref="L43:L48">+K43/$K$116</f>
        <v>0.1438474471736399</v>
      </c>
      <c r="M43" s="4"/>
      <c r="N43" s="5">
        <f>+SUM(N44:N47)</f>
        <v>2146</v>
      </c>
      <c r="O43" s="58">
        <f aca="true" t="shared" si="18" ref="O43:O48">+N43/$N$116</f>
        <v>0.1395283214534872</v>
      </c>
      <c r="P43" s="4"/>
      <c r="Q43" s="5">
        <f>+SUM(Q44:Q47)</f>
        <v>2103.85</v>
      </c>
      <c r="R43" s="6">
        <f>+Q43/$Q$126</f>
        <v>0.048851425512623003</v>
      </c>
    </row>
    <row r="44" spans="1:18" ht="12.75">
      <c r="A44" s="26" t="s">
        <v>84</v>
      </c>
      <c r="B44" s="7" t="e">
        <f>+#REF!</f>
        <v>#REF!</v>
      </c>
      <c r="C44" s="8" t="e">
        <f>+B44/$B$130</f>
        <v>#REF!</v>
      </c>
      <c r="E44" s="7">
        <f>'[2]2013-14'!$N$42</f>
        <v>50</v>
      </c>
      <c r="F44" s="11">
        <f t="shared" si="15"/>
        <v>0.0026279288924488564</v>
      </c>
      <c r="H44" s="7">
        <f>'[2]2014-15'!$M$42</f>
        <v>30</v>
      </c>
      <c r="I44" s="8">
        <f t="shared" si="16"/>
        <v>0.001736674927450405</v>
      </c>
      <c r="K44" s="7">
        <f>'[2]2015-16'!$M$42</f>
        <v>30</v>
      </c>
      <c r="L44" s="8">
        <f t="shared" si="17"/>
        <v>0.001863308901212952</v>
      </c>
      <c r="N44" s="7">
        <f>'[2]2016-17'!$M$42</f>
        <v>30</v>
      </c>
      <c r="O44" s="59">
        <f t="shared" si="18"/>
        <v>0.0019505357146340243</v>
      </c>
      <c r="Q44" s="7">
        <f>'[1]2017-18'!$M$41</f>
        <v>30</v>
      </c>
      <c r="R44" s="8" t="e">
        <f>+Q44/$Q$130</f>
        <v>#DIV/0!</v>
      </c>
    </row>
    <row r="45" spans="1:18" ht="12.75">
      <c r="A45" s="26" t="s">
        <v>85</v>
      </c>
      <c r="B45" s="7" t="e">
        <f>+#REF!</f>
        <v>#REF!</v>
      </c>
      <c r="C45" s="8" t="e">
        <f>+B45/$B$130</f>
        <v>#REF!</v>
      </c>
      <c r="E45" s="7">
        <f>'[2]2013-14'!$N$43</f>
        <v>119</v>
      </c>
      <c r="F45" s="11">
        <f t="shared" si="15"/>
        <v>0.006254470764028279</v>
      </c>
      <c r="H45" s="7">
        <f>'[2]2014-15'!$M$43</f>
        <v>94</v>
      </c>
      <c r="I45" s="8">
        <f t="shared" si="16"/>
        <v>0.005441581439344602</v>
      </c>
      <c r="K45" s="7">
        <f>'[2]2015-16'!$M$43</f>
        <v>-97</v>
      </c>
      <c r="L45" s="8">
        <f t="shared" si="17"/>
        <v>-0.006024698780588545</v>
      </c>
      <c r="N45" s="7">
        <f>'[2]2016-17'!$M$43</f>
        <v>-267</v>
      </c>
      <c r="O45" s="59">
        <f t="shared" si="18"/>
        <v>-0.017359767860242816</v>
      </c>
      <c r="Q45" s="7">
        <f>'[1]2017-18'!$M$42</f>
        <v>-299.878</v>
      </c>
      <c r="R45" s="8" t="e">
        <f>+Q45/$Q$130</f>
        <v>#DIV/0!</v>
      </c>
    </row>
    <row r="46" spans="1:18" ht="12.75">
      <c r="A46" s="26" t="s">
        <v>65</v>
      </c>
      <c r="B46" s="7" t="e">
        <f>+#REF!</f>
        <v>#REF!</v>
      </c>
      <c r="C46" s="8" t="e">
        <f>+B46/$B$130</f>
        <v>#REF!</v>
      </c>
      <c r="E46" s="7">
        <f>'[2]2013-14'!$N$44</f>
        <v>809</v>
      </c>
      <c r="F46" s="11">
        <f t="shared" si="15"/>
        <v>0.0425198894798225</v>
      </c>
      <c r="H46" s="7">
        <f>'[2]2014-15'!$M$44</f>
        <v>795</v>
      </c>
      <c r="I46" s="8">
        <f t="shared" si="16"/>
        <v>0.04602188557743573</v>
      </c>
      <c r="K46" s="7">
        <f>'[2]2015-16'!$M$44</f>
        <v>795</v>
      </c>
      <c r="L46" s="8">
        <f t="shared" si="17"/>
        <v>0.04937768588214323</v>
      </c>
      <c r="N46" s="7">
        <f>'[2]2016-17'!$M$44</f>
        <v>795</v>
      </c>
      <c r="O46" s="59">
        <f t="shared" si="18"/>
        <v>0.05168919643780164</v>
      </c>
      <c r="Q46" s="7">
        <f>'[1]2017-18'!$M$43</f>
        <v>798.674</v>
      </c>
      <c r="R46" s="8" t="e">
        <f>+Q46/$Q$130</f>
        <v>#DIV/0!</v>
      </c>
    </row>
    <row r="47" spans="1:18" ht="12.75">
      <c r="A47" s="26" t="s">
        <v>26</v>
      </c>
      <c r="B47" s="7" t="e">
        <f>+#REF!</f>
        <v>#REF!</v>
      </c>
      <c r="C47" s="8" t="e">
        <f>+B47/$B$130</f>
        <v>#REF!</v>
      </c>
      <c r="E47" s="7">
        <f>'[2]2013-14'!$N$45</f>
        <v>1613</v>
      </c>
      <c r="F47" s="11">
        <f t="shared" si="15"/>
        <v>0.08477698607040011</v>
      </c>
      <c r="H47" s="7">
        <f>'[2]2014-15'!$M$45</f>
        <v>1613</v>
      </c>
      <c r="I47" s="8">
        <f t="shared" si="16"/>
        <v>0.09337522193258344</v>
      </c>
      <c r="K47" s="7">
        <f>'[2]2015-16'!$M$45</f>
        <v>1588</v>
      </c>
      <c r="L47" s="8">
        <f t="shared" si="17"/>
        <v>0.09863115117087226</v>
      </c>
      <c r="N47" s="7">
        <f>'[2]2016-17'!$M$45</f>
        <v>1588</v>
      </c>
      <c r="O47" s="59">
        <f t="shared" si="18"/>
        <v>0.10324835716129435</v>
      </c>
      <c r="Q47" s="7">
        <f>'[1]2017-18'!$M$44</f>
        <v>1575.0539999999999</v>
      </c>
      <c r="R47" s="8" t="e">
        <f>+Q47/$Q$130</f>
        <v>#DIV/0!</v>
      </c>
    </row>
    <row r="48" spans="1:18" ht="12.75">
      <c r="A48" s="26" t="s">
        <v>86</v>
      </c>
      <c r="B48" s="7"/>
      <c r="E48" s="7">
        <f>'[2]2013-14'!$N$46</f>
        <v>0</v>
      </c>
      <c r="F48" s="11">
        <f t="shared" si="15"/>
        <v>0</v>
      </c>
      <c r="H48" s="7">
        <f>'[2]2014-15'!$M$46</f>
        <v>0</v>
      </c>
      <c r="I48" s="8">
        <f t="shared" si="16"/>
        <v>0</v>
      </c>
      <c r="K48" s="7">
        <f>'[2]2015-16'!$M$46</f>
        <v>0</v>
      </c>
      <c r="L48" s="8">
        <f t="shared" si="17"/>
        <v>0</v>
      </c>
      <c r="N48" s="7">
        <f>'[2]2016-17'!$M$46</f>
        <v>0</v>
      </c>
      <c r="O48" s="59">
        <f t="shared" si="18"/>
        <v>0</v>
      </c>
      <c r="Q48" s="7">
        <f>'[1]2017-18'!$M$45</f>
        <v>0.015</v>
      </c>
      <c r="R48" s="8" t="e">
        <f>+Q48/$Q$130</f>
        <v>#DIV/0!</v>
      </c>
    </row>
    <row r="49" spans="1:18" ht="12.75">
      <c r="A49" s="33"/>
      <c r="B49" s="7"/>
      <c r="E49" s="7"/>
      <c r="F49" s="8"/>
      <c r="H49" s="7"/>
      <c r="I49" s="8"/>
      <c r="K49" s="7"/>
      <c r="L49" s="8"/>
      <c r="N49" s="7"/>
      <c r="O49" s="59"/>
      <c r="Q49" s="7"/>
      <c r="R49" s="8"/>
    </row>
    <row r="50" spans="1:18" ht="12.75">
      <c r="A50" s="23" t="s">
        <v>87</v>
      </c>
      <c r="B50" s="5" t="e">
        <f>+SUM(B51:B55)</f>
        <v>#REF!</v>
      </c>
      <c r="C50" s="6" t="e">
        <f aca="true" t="shared" si="19" ref="C50:C55">+B50/$B$130</f>
        <v>#REF!</v>
      </c>
      <c r="D50" s="4"/>
      <c r="E50" s="5">
        <f>+SUM(E51:E55)</f>
        <v>119</v>
      </c>
      <c r="F50" s="6">
        <f aca="true" t="shared" si="20" ref="F50:F55">+E50/$E$116</f>
        <v>0.006254470764028279</v>
      </c>
      <c r="G50" s="4"/>
      <c r="H50" s="5">
        <f>+SUM(H51:H55)</f>
        <v>61</v>
      </c>
      <c r="I50" s="6">
        <f aca="true" t="shared" si="21" ref="I50:I55">+H50/$H$116</f>
        <v>0.003531239019149157</v>
      </c>
      <c r="J50" s="4"/>
      <c r="K50" s="5">
        <f>+SUM(K51:K55)</f>
        <v>30</v>
      </c>
      <c r="L50" s="6">
        <f aca="true" t="shared" si="22" ref="L50:L55">+K50/$K$116</f>
        <v>0.001863308901212952</v>
      </c>
      <c r="M50" s="4"/>
      <c r="N50" s="5">
        <f>+SUM(N51:N55)</f>
        <v>-63</v>
      </c>
      <c r="O50" s="58">
        <f aca="true" t="shared" si="23" ref="O50:O55">+N50/$N$116</f>
        <v>-0.004096125000731451</v>
      </c>
      <c r="P50" s="4"/>
      <c r="Q50" s="5">
        <f>+SUM(Q51:Q55)</f>
        <v>-253.98999999999998</v>
      </c>
      <c r="R50" s="6">
        <f>+Q50/$Q$126</f>
        <v>-0.005897651242223123</v>
      </c>
    </row>
    <row r="51" spans="1:18" ht="12.75">
      <c r="A51" s="30" t="s">
        <v>88</v>
      </c>
      <c r="B51" s="7" t="e">
        <f>+#REF!</f>
        <v>#REF!</v>
      </c>
      <c r="C51" s="8" t="e">
        <f t="shared" si="19"/>
        <v>#REF!</v>
      </c>
      <c r="E51" s="7">
        <f>'[2]2013-14'!$N$49</f>
        <v>118</v>
      </c>
      <c r="F51" s="11">
        <f t="shared" si="20"/>
        <v>0.0062019121861793015</v>
      </c>
      <c r="G51" s="9"/>
      <c r="H51" s="7">
        <f>'[2]2014-15'!$M$49</f>
        <v>98</v>
      </c>
      <c r="I51" s="8">
        <f t="shared" si="21"/>
        <v>0.00567313809633799</v>
      </c>
      <c r="K51" s="7">
        <f>'[2]2015-16'!$M$49</f>
        <v>78</v>
      </c>
      <c r="L51" s="8">
        <f t="shared" si="22"/>
        <v>0.004844603143153675</v>
      </c>
      <c r="N51" s="7">
        <f>'[2]2016-17'!$M$49</f>
        <v>78</v>
      </c>
      <c r="O51" s="59">
        <f t="shared" si="23"/>
        <v>0.005071392858048463</v>
      </c>
      <c r="Q51" s="7">
        <f>'[1]2017-18'!$M$48</f>
        <v>50.459</v>
      </c>
      <c r="R51" s="8" t="e">
        <f>+Q51/$Q$130</f>
        <v>#DIV/0!</v>
      </c>
    </row>
    <row r="52" spans="1:18" ht="12.75">
      <c r="A52" s="30" t="s">
        <v>89</v>
      </c>
      <c r="B52" s="7" t="e">
        <f>+#REF!</f>
        <v>#REF!</v>
      </c>
      <c r="C52" s="8" t="e">
        <f t="shared" si="19"/>
        <v>#REF!</v>
      </c>
      <c r="E52" s="7">
        <f>'[2]2013-14'!$N$50</f>
        <v>37</v>
      </c>
      <c r="F52" s="11">
        <f t="shared" si="20"/>
        <v>0.001944667380412154</v>
      </c>
      <c r="G52" s="9"/>
      <c r="H52" s="7">
        <f>'[2]2014-15'!$M$50</f>
        <v>37</v>
      </c>
      <c r="I52" s="8">
        <f t="shared" si="21"/>
        <v>0.0021418990771888326</v>
      </c>
      <c r="K52" s="7">
        <f>'[2]2015-16'!$M$50</f>
        <v>37</v>
      </c>
      <c r="L52" s="8">
        <f t="shared" si="22"/>
        <v>0.002298080978162641</v>
      </c>
      <c r="N52" s="7">
        <f>'[2]2016-17'!$M$50</f>
        <v>37</v>
      </c>
      <c r="O52" s="59">
        <f t="shared" si="23"/>
        <v>0.0024056607147152965</v>
      </c>
      <c r="Q52" s="7">
        <f>'[1]2017-18'!$M$49</f>
        <v>36.985</v>
      </c>
      <c r="R52" s="8" t="e">
        <f>+Q52/$Q$130</f>
        <v>#DIV/0!</v>
      </c>
    </row>
    <row r="53" spans="1:18" ht="12.75">
      <c r="A53" s="30" t="s">
        <v>34</v>
      </c>
      <c r="B53" s="7" t="e">
        <f>+#REF!</f>
        <v>#REF!</v>
      </c>
      <c r="C53" s="8" t="e">
        <f t="shared" si="19"/>
        <v>#REF!</v>
      </c>
      <c r="E53" s="7">
        <f>'[2]2013-14'!$N$51</f>
        <v>-33</v>
      </c>
      <c r="F53" s="11">
        <f t="shared" si="20"/>
        <v>-0.0017344330690162455</v>
      </c>
      <c r="G53" s="9"/>
      <c r="H53" s="7">
        <f>'[2]2014-15'!$M$51</f>
        <v>-58</v>
      </c>
      <c r="I53" s="8">
        <f t="shared" si="21"/>
        <v>-0.003357571526404116</v>
      </c>
      <c r="K53" s="7">
        <f>'[2]2015-16'!$M$51</f>
        <v>-58</v>
      </c>
      <c r="L53" s="8">
        <f t="shared" si="22"/>
        <v>-0.0036023972090117075</v>
      </c>
      <c r="N53" s="7">
        <f>'[2]2016-17'!$M$51</f>
        <v>-58</v>
      </c>
      <c r="O53" s="59">
        <f t="shared" si="23"/>
        <v>-0.0037710357149591135</v>
      </c>
      <c r="Q53" s="7">
        <f>'[1]2017-18'!$M$50</f>
        <v>-80.255</v>
      </c>
      <c r="R53" s="8" t="e">
        <f>+Q53/$Q$130</f>
        <v>#DIV/0!</v>
      </c>
    </row>
    <row r="54" spans="1:18" ht="12.75">
      <c r="A54" s="30" t="s">
        <v>35</v>
      </c>
      <c r="B54" s="7" t="e">
        <f>+#REF!</f>
        <v>#REF!</v>
      </c>
      <c r="C54" s="8" t="e">
        <f t="shared" si="19"/>
        <v>#REF!</v>
      </c>
      <c r="E54" s="7">
        <f>'[2]2013-14'!$N$52</f>
        <v>2</v>
      </c>
      <c r="F54" s="11">
        <f t="shared" si="20"/>
        <v>0.00010511715569795426</v>
      </c>
      <c r="G54" s="9"/>
      <c r="H54" s="7">
        <f>'[2]2014-15'!$M$52</f>
        <v>2</v>
      </c>
      <c r="I54" s="8">
        <f t="shared" si="21"/>
        <v>0.00011577832849669366</v>
      </c>
      <c r="K54" s="7">
        <f>'[2]2015-16'!$M$52</f>
        <v>2</v>
      </c>
      <c r="L54" s="8">
        <f t="shared" si="22"/>
        <v>0.0001242205934141968</v>
      </c>
      <c r="N54" s="7">
        <f>'[2]2016-17'!$M$52</f>
        <v>0</v>
      </c>
      <c r="O54" s="59">
        <f t="shared" si="23"/>
        <v>0</v>
      </c>
      <c r="Q54" s="7">
        <f>'[1]2017-18'!$M$51</f>
        <v>-4.303</v>
      </c>
      <c r="R54" s="8" t="e">
        <f>+Q54/$Q$130</f>
        <v>#DIV/0!</v>
      </c>
    </row>
    <row r="55" spans="1:18" ht="12.75">
      <c r="A55" s="33" t="s">
        <v>90</v>
      </c>
      <c r="B55" s="7" t="e">
        <f>+#REF!</f>
        <v>#REF!</v>
      </c>
      <c r="C55" s="8" t="e">
        <f t="shared" si="19"/>
        <v>#REF!</v>
      </c>
      <c r="E55" s="7">
        <f>'[2]2013-14'!$N$53</f>
        <v>-5</v>
      </c>
      <c r="F55" s="11">
        <f t="shared" si="20"/>
        <v>-0.00026279288924488565</v>
      </c>
      <c r="G55" s="9"/>
      <c r="H55" s="7">
        <f>'[2]2014-15'!$M$53</f>
        <v>-18</v>
      </c>
      <c r="I55" s="8">
        <f t="shared" si="21"/>
        <v>-0.0010420049564702429</v>
      </c>
      <c r="K55" s="7">
        <f>'[2]2015-16'!$M$53</f>
        <v>-29</v>
      </c>
      <c r="L55" s="8">
        <f t="shared" si="22"/>
        <v>-0.0018011986045058537</v>
      </c>
      <c r="N55" s="7">
        <f>'[2]2016-17'!$M$53</f>
        <v>-120</v>
      </c>
      <c r="O55" s="59">
        <f t="shared" si="23"/>
        <v>-0.007802142858536097</v>
      </c>
      <c r="Q55" s="7">
        <f>'[1]2017-18'!$M$52</f>
        <v>-256.876</v>
      </c>
      <c r="R55" s="8" t="e">
        <f>+Q55/$Q$130</f>
        <v>#DIV/0!</v>
      </c>
    </row>
    <row r="56" spans="1:18" ht="12.75">
      <c r="A56" s="22"/>
      <c r="B56" s="7"/>
      <c r="E56" s="7"/>
      <c r="F56" s="8"/>
      <c r="H56" s="7"/>
      <c r="I56" s="8"/>
      <c r="K56" s="7"/>
      <c r="L56" s="8"/>
      <c r="N56" s="7"/>
      <c r="O56" s="59"/>
      <c r="Q56" s="7"/>
      <c r="R56" s="8"/>
    </row>
    <row r="57" spans="1:18" ht="12.75">
      <c r="A57" s="23" t="s">
        <v>36</v>
      </c>
      <c r="B57" s="5" t="e">
        <f>+SUM(B58:B63)</f>
        <v>#REF!</v>
      </c>
      <c r="C57" s="6" t="e">
        <f aca="true" t="shared" si="24" ref="C57:C63">+B57/$B$130</f>
        <v>#REF!</v>
      </c>
      <c r="D57" s="4"/>
      <c r="E57" s="5">
        <f>+SUM(E58:E63)</f>
        <v>199</v>
      </c>
      <c r="F57" s="6">
        <f aca="true" t="shared" si="25" ref="F57:F63">+E57/$E$116</f>
        <v>0.01045915699194645</v>
      </c>
      <c r="G57" s="4"/>
      <c r="H57" s="5">
        <f>+SUM(H58:H63)</f>
        <v>191</v>
      </c>
      <c r="I57" s="6">
        <f>+H57/$H$116</f>
        <v>0.011056830371434245</v>
      </c>
      <c r="J57" s="4"/>
      <c r="K57" s="5">
        <f>+SUM(K58:K63)</f>
        <v>154</v>
      </c>
      <c r="L57" s="6">
        <f>+K57/$K$116</f>
        <v>0.009564985692893154</v>
      </c>
      <c r="M57" s="4"/>
      <c r="N57" s="5">
        <f>+SUM(N58:N63)</f>
        <v>154</v>
      </c>
      <c r="O57" s="58">
        <f>+N57/$N$116</f>
        <v>0.01001275000178799</v>
      </c>
      <c r="P57" s="4"/>
      <c r="Q57" s="5">
        <f>+SUM(Q58:Q63)</f>
        <v>161.29600000000002</v>
      </c>
      <c r="R57" s="6">
        <f>+Q57/$Q$126</f>
        <v>0.003745295305979058</v>
      </c>
    </row>
    <row r="58" spans="1:18" ht="12.75">
      <c r="A58" s="26" t="s">
        <v>37</v>
      </c>
      <c r="B58" s="10" t="e">
        <f>+#REF!</f>
        <v>#REF!</v>
      </c>
      <c r="C58" s="11" t="e">
        <f t="shared" si="24"/>
        <v>#REF!</v>
      </c>
      <c r="D58" s="9"/>
      <c r="E58" s="10">
        <f>'[2]2013-14'!$N$56</f>
        <v>-31</v>
      </c>
      <c r="F58" s="11">
        <f t="shared" si="25"/>
        <v>-0.001629315913318291</v>
      </c>
      <c r="G58" s="9"/>
      <c r="H58" s="10">
        <f>'[2]2014-15'!$M$56</f>
        <v>-34</v>
      </c>
      <c r="I58" s="8">
        <f aca="true" t="shared" si="26" ref="I58:I63">+H58/$H$116</f>
        <v>-0.0019682315844437924</v>
      </c>
      <c r="J58" s="9"/>
      <c r="K58" s="10">
        <f>'[2]2015-16'!$M$56</f>
        <v>-37</v>
      </c>
      <c r="L58" s="8">
        <f aca="true" t="shared" si="27" ref="L58:L63">+K58/$K$116</f>
        <v>-0.002298080978162641</v>
      </c>
      <c r="M58" s="9"/>
      <c r="N58" s="10">
        <f>'[2]2016-17'!$M$56</f>
        <v>-37</v>
      </c>
      <c r="O58" s="59">
        <f aca="true" t="shared" si="28" ref="O58:O63">+N58/$N$116</f>
        <v>-0.0024056607147152965</v>
      </c>
      <c r="P58" s="9"/>
      <c r="Q58" s="10">
        <f>'[1]2017-18'!$M$55</f>
        <v>-7.006</v>
      </c>
      <c r="R58" s="8" t="e">
        <f aca="true" t="shared" si="29" ref="R58:R63">+Q58/$Q$130</f>
        <v>#DIV/0!</v>
      </c>
    </row>
    <row r="59" spans="1:18" ht="12.75">
      <c r="A59" s="26" t="s">
        <v>38</v>
      </c>
      <c r="B59" s="10" t="e">
        <f>+#REF!</f>
        <v>#REF!</v>
      </c>
      <c r="C59" s="8" t="e">
        <f t="shared" si="24"/>
        <v>#REF!</v>
      </c>
      <c r="E59" s="10">
        <f>'[2]2013-14'!$N$57</f>
        <v>208</v>
      </c>
      <c r="F59" s="11">
        <f t="shared" si="25"/>
        <v>0.010932184192587244</v>
      </c>
      <c r="H59" s="10">
        <f>'[2]2014-15'!$M$57</f>
        <v>208</v>
      </c>
      <c r="I59" s="8">
        <f t="shared" si="26"/>
        <v>0.012040946163656141</v>
      </c>
      <c r="K59" s="10">
        <f>'[2]2015-16'!$M$57</f>
        <v>207</v>
      </c>
      <c r="L59" s="8">
        <f t="shared" si="27"/>
        <v>0.01285683141836937</v>
      </c>
      <c r="N59" s="10">
        <f>'[2]2016-17'!$M$57</f>
        <v>207</v>
      </c>
      <c r="O59" s="59">
        <f t="shared" si="28"/>
        <v>0.013458696430974767</v>
      </c>
      <c r="Q59" s="10">
        <f>'[1]2017-18'!$M$56</f>
        <v>207.955</v>
      </c>
      <c r="R59" s="8" t="e">
        <f t="shared" si="29"/>
        <v>#DIV/0!</v>
      </c>
    </row>
    <row r="60" spans="1:18" ht="12.75">
      <c r="A60" s="26" t="s">
        <v>39</v>
      </c>
      <c r="B60" s="10" t="e">
        <f>+#REF!</f>
        <v>#REF!</v>
      </c>
      <c r="C60" s="8" t="e">
        <f t="shared" si="24"/>
        <v>#REF!</v>
      </c>
      <c r="E60" s="10">
        <f>'[2]2013-14'!$N$58</f>
        <v>-13</v>
      </c>
      <c r="F60" s="11">
        <f t="shared" si="25"/>
        <v>-0.0006832615120367028</v>
      </c>
      <c r="H60" s="10">
        <f>'[2]2014-15'!$M$58</f>
        <v>-18</v>
      </c>
      <c r="I60" s="8">
        <f t="shared" si="26"/>
        <v>-0.0010420049564702429</v>
      </c>
      <c r="K60" s="10">
        <f>'[2]2015-16'!$M$58</f>
        <v>-51</v>
      </c>
      <c r="L60" s="8">
        <f t="shared" si="27"/>
        <v>-0.0031676251320620183</v>
      </c>
      <c r="N60" s="10">
        <f>'[2]2016-17'!$M$58</f>
        <v>-51</v>
      </c>
      <c r="O60" s="59">
        <f t="shared" si="28"/>
        <v>-0.0033159107148778414</v>
      </c>
      <c r="Q60" s="10">
        <f>'[1]2017-18'!$M$57</f>
        <v>-117.928</v>
      </c>
      <c r="R60" s="8" t="e">
        <f t="shared" si="29"/>
        <v>#DIV/0!</v>
      </c>
    </row>
    <row r="61" spans="1:18" ht="12.75">
      <c r="A61" s="26" t="s">
        <v>40</v>
      </c>
      <c r="B61" s="10" t="e">
        <f>+#REF!</f>
        <v>#REF!</v>
      </c>
      <c r="C61" s="8" t="e">
        <f t="shared" si="24"/>
        <v>#REF!</v>
      </c>
      <c r="E61" s="10">
        <f>'[2]2013-14'!$N$59</f>
        <v>77</v>
      </c>
      <c r="F61" s="11">
        <f t="shared" si="25"/>
        <v>0.0040470104943712394</v>
      </c>
      <c r="H61" s="10">
        <f>'[2]2014-15'!$M$59</f>
        <v>77</v>
      </c>
      <c r="I61" s="8">
        <f t="shared" si="26"/>
        <v>0.004457465647122706</v>
      </c>
      <c r="K61" s="10">
        <f>'[2]2015-16'!$M$59</f>
        <v>77</v>
      </c>
      <c r="L61" s="8">
        <f t="shared" si="27"/>
        <v>0.004782492846446577</v>
      </c>
      <c r="N61" s="10">
        <f>'[2]2016-17'!$M$59</f>
        <v>77</v>
      </c>
      <c r="O61" s="59">
        <f t="shared" si="28"/>
        <v>0.005006375000893995</v>
      </c>
      <c r="Q61" s="10">
        <f>'[1]2017-18'!$M$58</f>
        <v>75.668</v>
      </c>
      <c r="R61" s="8" t="e">
        <f t="shared" si="29"/>
        <v>#DIV/0!</v>
      </c>
    </row>
    <row r="62" spans="1:18" ht="12.75">
      <c r="A62" s="26" t="s">
        <v>41</v>
      </c>
      <c r="B62" s="10" t="e">
        <f>+#REF!</f>
        <v>#REF!</v>
      </c>
      <c r="C62" s="8" t="e">
        <f t="shared" si="24"/>
        <v>#REF!</v>
      </c>
      <c r="E62" s="10">
        <f>'[2]2013-14'!$N$60</f>
        <v>-5</v>
      </c>
      <c r="F62" s="11">
        <f t="shared" si="25"/>
        <v>-0.00026279288924488565</v>
      </c>
      <c r="H62" s="10">
        <f>'[2]2014-15'!$M$60</f>
        <v>-5</v>
      </c>
      <c r="I62" s="8">
        <f t="shared" si="26"/>
        <v>-0.00028944582124173417</v>
      </c>
      <c r="K62" s="10">
        <f>'[2]2015-16'!$M$60</f>
        <v>-5</v>
      </c>
      <c r="L62" s="8">
        <f t="shared" si="27"/>
        <v>-0.00031055148353549203</v>
      </c>
      <c r="N62" s="10">
        <f>'[2]2016-17'!$M$60</f>
        <v>-5</v>
      </c>
      <c r="O62" s="59">
        <f t="shared" si="28"/>
        <v>-0.0003250892857723374</v>
      </c>
      <c r="Q62" s="10">
        <f>'[1]2017-18'!$M$59</f>
        <v>-0.406</v>
      </c>
      <c r="R62" s="8" t="e">
        <f t="shared" si="29"/>
        <v>#DIV/0!</v>
      </c>
    </row>
    <row r="63" spans="1:18" ht="12.75">
      <c r="A63" s="26" t="s">
        <v>42</v>
      </c>
      <c r="B63" s="10" t="e">
        <f>+#REF!</f>
        <v>#REF!</v>
      </c>
      <c r="C63" s="8" t="e">
        <f t="shared" si="24"/>
        <v>#REF!</v>
      </c>
      <c r="E63" s="10">
        <f>'[2]2013-14'!$N$61</f>
        <v>-37</v>
      </c>
      <c r="F63" s="11">
        <f t="shared" si="25"/>
        <v>-0.001944667380412154</v>
      </c>
      <c r="H63" s="10">
        <f>'[2]2014-15'!$M$61</f>
        <v>-37</v>
      </c>
      <c r="I63" s="8">
        <f t="shared" si="26"/>
        <v>-0.0021418990771888326</v>
      </c>
      <c r="K63" s="10">
        <f>'[2]2015-16'!$M$61</f>
        <v>-37</v>
      </c>
      <c r="L63" s="8">
        <f t="shared" si="27"/>
        <v>-0.002298080978162641</v>
      </c>
      <c r="N63" s="10">
        <f>'[2]2016-17'!$M$61</f>
        <v>-37</v>
      </c>
      <c r="O63" s="59">
        <f t="shared" si="28"/>
        <v>-0.0024056607147152965</v>
      </c>
      <c r="Q63" s="10">
        <f>'[1]2017-18'!$M$60</f>
        <v>3.013</v>
      </c>
      <c r="R63" s="8" t="e">
        <f t="shared" si="29"/>
        <v>#DIV/0!</v>
      </c>
    </row>
    <row r="64" spans="1:18" ht="12.75">
      <c r="A64" s="33"/>
      <c r="B64" s="10"/>
      <c r="C64" s="8"/>
      <c r="E64" s="10"/>
      <c r="F64" s="11"/>
      <c r="H64" s="10"/>
      <c r="I64" s="8"/>
      <c r="K64" s="10"/>
      <c r="L64" s="8"/>
      <c r="N64" s="10"/>
      <c r="O64" s="59"/>
      <c r="Q64" s="10"/>
      <c r="R64" s="8"/>
    </row>
    <row r="65" spans="1:18" s="54" customFormat="1" ht="15.75">
      <c r="A65" s="55" t="s">
        <v>91</v>
      </c>
      <c r="B65" s="21" t="e">
        <f>+B67+B76+#REF!+B90</f>
        <v>#REF!</v>
      </c>
      <c r="C65" s="28" t="e">
        <f>+B65/$B$130</f>
        <v>#REF!</v>
      </c>
      <c r="D65" s="53"/>
      <c r="E65" s="21">
        <f>+E67+E76+E90+E100</f>
        <v>14172</v>
      </c>
      <c r="F65" s="28">
        <f>+E65/$E$116</f>
        <v>0.744860165275704</v>
      </c>
      <c r="G65" s="53"/>
      <c r="H65" s="21">
        <f>+H67+H76+H90+H100</f>
        <v>13192</v>
      </c>
      <c r="I65" s="28">
        <f>+H65/$H$116</f>
        <v>0.7636738547641914</v>
      </c>
      <c r="J65" s="53"/>
      <c r="K65" s="21">
        <f>+K67+K76+K90+K100</f>
        <v>12913</v>
      </c>
      <c r="L65" s="28">
        <f>+K65/$K$116</f>
        <v>0.8020302613787617</v>
      </c>
      <c r="M65" s="53"/>
      <c r="N65" s="21">
        <f>+N67+N76+N90+N100</f>
        <v>12575</v>
      </c>
      <c r="O65" s="57">
        <f>+N65/$N$116</f>
        <v>0.8175995537174285</v>
      </c>
      <c r="P65" s="53"/>
      <c r="Q65" s="21">
        <f>+Q67+Q76+Q90+Q100</f>
        <v>12412.328</v>
      </c>
      <c r="R65" s="28">
        <f>+Q65/$Q$126</f>
        <v>0.2882144243792309</v>
      </c>
    </row>
    <row r="66" spans="1:17" ht="12.75">
      <c r="A66" s="22"/>
      <c r="B66" s="7"/>
      <c r="E66" s="7"/>
      <c r="H66" s="7"/>
      <c r="K66" s="7"/>
      <c r="N66" s="7"/>
      <c r="O66" s="3"/>
      <c r="Q66" s="7"/>
    </row>
    <row r="67" spans="1:18" ht="12.75">
      <c r="A67" s="23" t="s">
        <v>18</v>
      </c>
      <c r="B67" s="5" t="e">
        <f>+SUM(B68:B72)</f>
        <v>#REF!</v>
      </c>
      <c r="C67" s="6" t="e">
        <f aca="true" t="shared" si="30" ref="C67:C72">+B67/$B$130</f>
        <v>#REF!</v>
      </c>
      <c r="D67" s="4"/>
      <c r="E67" s="5">
        <f>+SUM(E68:E74)</f>
        <v>3037</v>
      </c>
      <c r="F67" s="6">
        <f aca="true" t="shared" si="31" ref="F67:F74">+E67/$E$116</f>
        <v>0.15962040092734356</v>
      </c>
      <c r="G67" s="4"/>
      <c r="H67" s="5">
        <f>+SUM(H68:H74)</f>
        <v>2836</v>
      </c>
      <c r="I67" s="6">
        <f>+H67/$H$116</f>
        <v>0.1641736698083116</v>
      </c>
      <c r="J67" s="4"/>
      <c r="K67" s="5">
        <f>+SUM(K68:K74)</f>
        <v>2773</v>
      </c>
      <c r="L67" s="6">
        <f>+K67/$K$116</f>
        <v>0.17223185276878386</v>
      </c>
      <c r="M67" s="4"/>
      <c r="N67" s="5">
        <f>+SUM(N68:N74)</f>
        <v>2725</v>
      </c>
      <c r="O67" s="58">
        <f>+N67/$N$116</f>
        <v>0.17717366074592386</v>
      </c>
      <c r="P67" s="4"/>
      <c r="Q67" s="5">
        <f>+SUM(Q68:Q74)</f>
        <v>2745.2039999999997</v>
      </c>
      <c r="R67" s="6">
        <f>+Q67/$Q$126</f>
        <v>0.0637436740846328</v>
      </c>
    </row>
    <row r="68" spans="1:18" ht="12.75">
      <c r="A68" s="30" t="s">
        <v>19</v>
      </c>
      <c r="B68" s="7" t="e">
        <f>+#REF!</f>
        <v>#REF!</v>
      </c>
      <c r="C68" s="8" t="e">
        <f t="shared" si="30"/>
        <v>#REF!</v>
      </c>
      <c r="E68" s="7">
        <f>'[2]2013-14'!$N$66</f>
        <v>759</v>
      </c>
      <c r="F68" s="11">
        <f t="shared" si="31"/>
        <v>0.03989196058737365</v>
      </c>
      <c r="H68" s="7">
        <f>'[2]2014-15'!$M$66</f>
        <v>759</v>
      </c>
      <c r="I68" s="8">
        <f aca="true" t="shared" si="32" ref="I68:I74">+H68/$H$116</f>
        <v>0.043937875664495245</v>
      </c>
      <c r="K68" s="7">
        <f>'[2]2015-16'!$M$66</f>
        <v>759</v>
      </c>
      <c r="L68" s="8">
        <f aca="true" t="shared" si="33" ref="L68:L74">+K68/$K$116</f>
        <v>0.04714171520068769</v>
      </c>
      <c r="N68" s="7">
        <f>'[2]2016-17'!$M$66</f>
        <v>759</v>
      </c>
      <c r="O68" s="59">
        <f aca="true" t="shared" si="34" ref="O68:O74">+N68/$N$116</f>
        <v>0.04934855358024082</v>
      </c>
      <c r="Q68" s="7">
        <f>'[1]2017-18'!$M$65</f>
        <v>768.821</v>
      </c>
      <c r="R68" s="8" t="e">
        <f aca="true" t="shared" si="35" ref="R68:R74">+Q68/$Q$130</f>
        <v>#DIV/0!</v>
      </c>
    </row>
    <row r="69" spans="1:18" ht="12.75">
      <c r="A69" s="30" t="s">
        <v>20</v>
      </c>
      <c r="B69" s="7" t="e">
        <f>+#REF!</f>
        <v>#REF!</v>
      </c>
      <c r="C69" s="8" t="e">
        <f t="shared" si="30"/>
        <v>#REF!</v>
      </c>
      <c r="E69" s="7">
        <f>'[2]2013-14'!$N$67</f>
        <v>610</v>
      </c>
      <c r="F69" s="11">
        <f t="shared" si="31"/>
        <v>0.032060732487876054</v>
      </c>
      <c r="H69" s="7">
        <f>'[2]2014-15'!$M$67</f>
        <v>549</v>
      </c>
      <c r="I69" s="8">
        <f t="shared" si="32"/>
        <v>0.03178115117234241</v>
      </c>
      <c r="K69" s="7">
        <f>'[2]2015-16'!$M$67</f>
        <v>549</v>
      </c>
      <c r="L69" s="8">
        <f t="shared" si="33"/>
        <v>0.03409855289219702</v>
      </c>
      <c r="N69" s="7">
        <f>'[2]2016-17'!$M$67</f>
        <v>549</v>
      </c>
      <c r="O69" s="59">
        <f t="shared" si="34"/>
        <v>0.03569480357780264</v>
      </c>
      <c r="Q69" s="7">
        <f>'[1]2017-18'!$M$66</f>
        <v>581.338</v>
      </c>
      <c r="R69" s="8" t="e">
        <f t="shared" si="35"/>
        <v>#DIV/0!</v>
      </c>
    </row>
    <row r="70" spans="1:18" ht="12.75">
      <c r="A70" s="30" t="s">
        <v>21</v>
      </c>
      <c r="B70" s="7" t="e">
        <f>+#REF!</f>
        <v>#REF!</v>
      </c>
      <c r="C70" s="8" t="e">
        <f t="shared" si="30"/>
        <v>#REF!</v>
      </c>
      <c r="E70" s="7">
        <f>'[2]2013-14'!$N$68</f>
        <v>672</v>
      </c>
      <c r="F70" s="11">
        <f t="shared" si="31"/>
        <v>0.03531936431451263</v>
      </c>
      <c r="H70" s="7">
        <f>'[2]2014-15'!$M$68</f>
        <v>639</v>
      </c>
      <c r="I70" s="8">
        <f t="shared" si="32"/>
        <v>0.036991175954693624</v>
      </c>
      <c r="K70" s="7">
        <f>'[2]2015-16'!$M$68</f>
        <v>597</v>
      </c>
      <c r="L70" s="8">
        <f t="shared" si="33"/>
        <v>0.03707984713413775</v>
      </c>
      <c r="N70" s="7">
        <f>'[2]2016-17'!$M$68</f>
        <v>552</v>
      </c>
      <c r="O70" s="59">
        <f t="shared" si="34"/>
        <v>0.03588985714926605</v>
      </c>
      <c r="Q70" s="7">
        <f>'[1]2017-18'!$M$67</f>
        <v>729.571</v>
      </c>
      <c r="R70" s="8" t="e">
        <f t="shared" si="35"/>
        <v>#DIV/0!</v>
      </c>
    </row>
    <row r="71" spans="1:18" ht="12.75">
      <c r="A71" s="22" t="s">
        <v>53</v>
      </c>
      <c r="B71" s="7" t="e">
        <f>+#REF!</f>
        <v>#REF!</v>
      </c>
      <c r="C71" s="8" t="e">
        <f t="shared" si="30"/>
        <v>#REF!</v>
      </c>
      <c r="E71" s="7">
        <f>'[2]2013-14'!$N$69</f>
        <v>-56</v>
      </c>
      <c r="F71" s="11">
        <f t="shared" si="31"/>
        <v>-0.0029432803595427193</v>
      </c>
      <c r="H71" s="7">
        <f>'[2]2014-15'!$M$69</f>
        <v>-145</v>
      </c>
      <c r="I71" s="8">
        <f t="shared" si="32"/>
        <v>-0.00839392881601029</v>
      </c>
      <c r="K71" s="7">
        <f>'[2]2015-16'!$M$69</f>
        <v>-145</v>
      </c>
      <c r="L71" s="8">
        <f t="shared" si="33"/>
        <v>-0.009005993022529269</v>
      </c>
      <c r="N71" s="7">
        <f>'[2]2016-17'!$M$69</f>
        <v>-145</v>
      </c>
      <c r="O71" s="59">
        <f t="shared" si="34"/>
        <v>-0.009427589287397784</v>
      </c>
      <c r="Q71" s="7">
        <f>'[1]2017-18'!$M$68</f>
        <v>-351.267</v>
      </c>
      <c r="R71" s="8" t="e">
        <f t="shared" si="35"/>
        <v>#DIV/0!</v>
      </c>
    </row>
    <row r="72" spans="1:18" ht="12.75">
      <c r="A72" s="30" t="s">
        <v>22</v>
      </c>
      <c r="B72" s="7" t="e">
        <f>+#REF!</f>
        <v>#REF!</v>
      </c>
      <c r="C72" s="8" t="e">
        <f t="shared" si="30"/>
        <v>#REF!</v>
      </c>
      <c r="E72" s="7">
        <f>'[2]2013-14'!$N$70</f>
        <v>89</v>
      </c>
      <c r="F72" s="11">
        <f t="shared" si="31"/>
        <v>0.004677713428558965</v>
      </c>
      <c r="H72" s="7">
        <f>'[2]2014-15'!$M$70</f>
        <v>89</v>
      </c>
      <c r="I72" s="8">
        <f t="shared" si="32"/>
        <v>0.005152135618102868</v>
      </c>
      <c r="K72" s="7">
        <f>'[2]2015-16'!$M$70</f>
        <v>89</v>
      </c>
      <c r="L72" s="8">
        <f t="shared" si="33"/>
        <v>0.005527816406931758</v>
      </c>
      <c r="N72" s="7">
        <f>'[2]2016-17'!$M$70</f>
        <v>89</v>
      </c>
      <c r="O72" s="59">
        <f t="shared" si="34"/>
        <v>0.005786589286747606</v>
      </c>
      <c r="Q72" s="7">
        <f>'[1]2017-18'!$M$69</f>
        <v>98.28</v>
      </c>
      <c r="R72" s="8" t="e">
        <f t="shared" si="35"/>
        <v>#DIV/0!</v>
      </c>
    </row>
    <row r="73" spans="1:18" ht="12.75">
      <c r="A73" s="26" t="s">
        <v>99</v>
      </c>
      <c r="B73" s="7"/>
      <c r="C73" s="8"/>
      <c r="E73" s="7">
        <f>'[2]2013-14'!$N$71</f>
        <v>948</v>
      </c>
      <c r="F73" s="11">
        <f t="shared" si="31"/>
        <v>0.049825531800830325</v>
      </c>
      <c r="H73" s="7">
        <f>'[2]2014-15'!$M$71</f>
        <v>930</v>
      </c>
      <c r="I73" s="8">
        <f t="shared" si="32"/>
        <v>0.05383692275096255</v>
      </c>
      <c r="K73" s="7">
        <f>'[2]2015-16'!$M$71</f>
        <v>909</v>
      </c>
      <c r="L73" s="8">
        <f t="shared" si="33"/>
        <v>0.056458259706752445</v>
      </c>
      <c r="N73" s="7">
        <f>'[2]2016-17'!$M$71</f>
        <v>906</v>
      </c>
      <c r="O73" s="59">
        <f t="shared" si="34"/>
        <v>0.058906178581947535</v>
      </c>
      <c r="Q73" s="7">
        <f>'[1]2017-18'!$M$70</f>
        <v>903.448</v>
      </c>
      <c r="R73" s="8" t="e">
        <f t="shared" si="35"/>
        <v>#DIV/0!</v>
      </c>
    </row>
    <row r="74" spans="1:18" ht="12.75">
      <c r="A74" s="26" t="s">
        <v>101</v>
      </c>
      <c r="B74" s="7"/>
      <c r="C74" s="8"/>
      <c r="E74" s="7">
        <f>'[2]2013-14'!$N$72</f>
        <v>15</v>
      </c>
      <c r="F74" s="11">
        <f t="shared" si="31"/>
        <v>0.000788378667734657</v>
      </c>
      <c r="H74" s="7">
        <f>'[2]2014-15'!$M$72</f>
        <v>15</v>
      </c>
      <c r="I74" s="8">
        <f t="shared" si="32"/>
        <v>0.0008683374637252025</v>
      </c>
      <c r="K74" s="7">
        <f>'[2]2015-16'!$M$72</f>
        <v>15</v>
      </c>
      <c r="L74" s="8">
        <f t="shared" si="33"/>
        <v>0.000931654450606476</v>
      </c>
      <c r="N74" s="7">
        <f>'[2]2016-17'!$M$72</f>
        <v>15</v>
      </c>
      <c r="O74" s="59">
        <f t="shared" si="34"/>
        <v>0.0009752678573170121</v>
      </c>
      <c r="Q74" s="7">
        <f>'[1]2017-18'!$M$71</f>
        <v>15.013</v>
      </c>
      <c r="R74" s="8" t="e">
        <f t="shared" si="35"/>
        <v>#DIV/0!</v>
      </c>
    </row>
    <row r="75" spans="1:17" ht="12.75">
      <c r="A75" s="22"/>
      <c r="B75" s="7"/>
      <c r="E75" s="7"/>
      <c r="H75" s="7"/>
      <c r="K75" s="7"/>
      <c r="N75" s="7"/>
      <c r="O75" s="3"/>
      <c r="Q75" s="7"/>
    </row>
    <row r="76" spans="1:18" ht="12.75">
      <c r="A76" s="23" t="s">
        <v>69</v>
      </c>
      <c r="B76" s="5" t="e">
        <f>+SUM(B77:B85)</f>
        <v>#REF!</v>
      </c>
      <c r="C76" s="6" t="e">
        <f aca="true" t="shared" si="36" ref="C76:C85">+B76/$B$130</f>
        <v>#REF!</v>
      </c>
      <c r="D76" s="4"/>
      <c r="E76" s="5">
        <f>+SUM(E77:E88)</f>
        <v>2994</v>
      </c>
      <c r="F76" s="6">
        <f aca="true" t="shared" si="37" ref="F76:F88">+E76/$E$116</f>
        <v>0.15736038207983755</v>
      </c>
      <c r="G76" s="4"/>
      <c r="H76" s="5">
        <f>+SUM(H77:H88)</f>
        <v>2595</v>
      </c>
      <c r="I76" s="6">
        <f>+H76/$H$116</f>
        <v>0.15022238122446002</v>
      </c>
      <c r="J76" s="4"/>
      <c r="K76" s="5">
        <f>+SUM(K77:K88)</f>
        <v>2450</v>
      </c>
      <c r="L76" s="6">
        <f>+K76/$K$116</f>
        <v>0.15217022693239107</v>
      </c>
      <c r="M76" s="4"/>
      <c r="N76" s="5">
        <f>+SUM(N77:N88)</f>
        <v>2233</v>
      </c>
      <c r="O76" s="58">
        <f>+N76/$N$116</f>
        <v>0.14518487502592586</v>
      </c>
      <c r="P76" s="4"/>
      <c r="Q76" s="5">
        <f>+SUM(Q77:Q88)</f>
        <v>2043.0319999999997</v>
      </c>
      <c r="R76" s="6">
        <f>+Q76/$Q$126</f>
        <v>0.047439230728381396</v>
      </c>
    </row>
    <row r="77" spans="1:18" ht="12.75">
      <c r="A77" s="44" t="s">
        <v>92</v>
      </c>
      <c r="B77" s="10" t="e">
        <f>+#REF!</f>
        <v>#REF!</v>
      </c>
      <c r="C77" s="8" t="e">
        <f t="shared" si="36"/>
        <v>#REF!</v>
      </c>
      <c r="E77" s="10">
        <f>'[2]2013-14'!$N$75</f>
        <v>-2678</v>
      </c>
      <c r="F77" s="11">
        <f t="shared" si="37"/>
        <v>-0.14075187147956075</v>
      </c>
      <c r="H77" s="10">
        <f>'[2]2014-15'!$M$75</f>
        <v>-2755</v>
      </c>
      <c r="I77" s="8">
        <f aca="true" t="shared" si="38" ref="I77:I87">+H77/$H$116</f>
        <v>-0.15948464750419553</v>
      </c>
      <c r="K77" s="10">
        <f>'[2]2015-16'!$M$75</f>
        <v>-2788</v>
      </c>
      <c r="L77" s="8">
        <f aca="true" t="shared" si="39" ref="L77:L88">+K77/$K$116</f>
        <v>-0.17316350721939033</v>
      </c>
      <c r="N77" s="10">
        <f>'[2]2016-17'!$M$75</f>
        <v>-2821</v>
      </c>
      <c r="O77" s="59">
        <f aca="true" t="shared" si="40" ref="O77:O88">+N77/$N$116</f>
        <v>-0.18341537503275276</v>
      </c>
      <c r="Q77" s="10">
        <f>'[1]2017-18'!$M$74</f>
        <v>-1478.552</v>
      </c>
      <c r="R77" s="8" t="e">
        <f aca="true" t="shared" si="41" ref="R77:R88">+Q77/$Q$130</f>
        <v>#DIV/0!</v>
      </c>
    </row>
    <row r="78" spans="1:18" ht="12.75">
      <c r="A78" s="44" t="s">
        <v>93</v>
      </c>
      <c r="B78" s="10" t="e">
        <f>+#REF!</f>
        <v>#REF!</v>
      </c>
      <c r="C78" s="8" t="e">
        <f t="shared" si="36"/>
        <v>#REF!</v>
      </c>
      <c r="E78" s="10">
        <f>'[2]2013-14'!$N$76</f>
        <v>3</v>
      </c>
      <c r="F78" s="11">
        <f t="shared" si="37"/>
        <v>0.0001576757335469314</v>
      </c>
      <c r="H78" s="10">
        <f>'[2]2014-15'!$M$76</f>
        <v>3</v>
      </c>
      <c r="I78" s="8">
        <f t="shared" si="38"/>
        <v>0.0001736674927450405</v>
      </c>
      <c r="K78" s="10">
        <f>'[2]2015-16'!$M$76</f>
        <v>3</v>
      </c>
      <c r="L78" s="8">
        <f t="shared" si="39"/>
        <v>0.0001863308901212952</v>
      </c>
      <c r="N78" s="10">
        <f>'[2]2016-17'!$M$76</f>
        <v>3</v>
      </c>
      <c r="O78" s="59">
        <f t="shared" si="40"/>
        <v>0.00019505357146340244</v>
      </c>
      <c r="Q78" s="10">
        <f>'[1]2017-18'!$M$75</f>
        <v>-282.167</v>
      </c>
      <c r="R78" s="8" t="e">
        <f t="shared" si="41"/>
        <v>#DIV/0!</v>
      </c>
    </row>
    <row r="79" spans="1:18" ht="12.75">
      <c r="A79" s="44" t="s">
        <v>70</v>
      </c>
      <c r="B79" s="10" t="e">
        <f>+#REF!</f>
        <v>#REF!</v>
      </c>
      <c r="C79" s="8" t="e">
        <f t="shared" si="36"/>
        <v>#REF!</v>
      </c>
      <c r="E79" s="10">
        <f>'[2]2013-14'!$N$77</f>
        <v>-3366</v>
      </c>
      <c r="F79" s="11">
        <f t="shared" si="37"/>
        <v>-0.17691217303965703</v>
      </c>
      <c r="H79" s="10">
        <f>'[2]2014-15'!$M$77</f>
        <v>-3589</v>
      </c>
      <c r="I79" s="8">
        <f t="shared" si="38"/>
        <v>-0.20776421048731677</v>
      </c>
      <c r="K79" s="10">
        <f>'[2]2015-16'!$M$77</f>
        <v>-3815</v>
      </c>
      <c r="L79" s="8">
        <f t="shared" si="39"/>
        <v>-0.2369507819375804</v>
      </c>
      <c r="N79" s="10">
        <f>'[2]2016-17'!$M$77</f>
        <v>-3965</v>
      </c>
      <c r="O79" s="59">
        <f t="shared" si="40"/>
        <v>-0.25779580361746357</v>
      </c>
      <c r="Q79" s="10">
        <f>'[1]2017-18'!$M$76</f>
        <v>-4093.039</v>
      </c>
      <c r="R79" s="8" t="e">
        <f t="shared" si="41"/>
        <v>#DIV/0!</v>
      </c>
    </row>
    <row r="80" spans="1:18" ht="12.75">
      <c r="A80" s="44" t="s">
        <v>71</v>
      </c>
      <c r="B80" s="10" t="e">
        <f>+#REF!</f>
        <v>#REF!</v>
      </c>
      <c r="C80" s="8" t="e">
        <f t="shared" si="36"/>
        <v>#REF!</v>
      </c>
      <c r="E80" s="10">
        <f>'[2]2013-14'!$N$78</f>
        <v>3165</v>
      </c>
      <c r="F80" s="11">
        <f t="shared" si="37"/>
        <v>0.16634789889201262</v>
      </c>
      <c r="H80" s="10">
        <f>'[2]2014-15'!$M$78</f>
        <v>3176</v>
      </c>
      <c r="I80" s="8">
        <f t="shared" si="38"/>
        <v>0.18385598565274955</v>
      </c>
      <c r="K80" s="10">
        <f>'[2]2015-16'!$M$78</f>
        <v>3194</v>
      </c>
      <c r="L80" s="8">
        <f t="shared" si="39"/>
        <v>0.1983802876824723</v>
      </c>
      <c r="N80" s="10">
        <f>'[2]2016-17'!$M$78</f>
        <v>3206</v>
      </c>
      <c r="O80" s="59">
        <f t="shared" si="40"/>
        <v>0.20844725003722273</v>
      </c>
      <c r="Q80" s="10">
        <f>'[1]2017-18'!$M$77</f>
        <v>3284.946</v>
      </c>
      <c r="R80" s="8" t="e">
        <f t="shared" si="41"/>
        <v>#DIV/0!</v>
      </c>
    </row>
    <row r="81" spans="1:18" ht="12.75">
      <c r="A81" s="44" t="s">
        <v>94</v>
      </c>
      <c r="B81" s="10" t="e">
        <f>+#REF!</f>
        <v>#REF!</v>
      </c>
      <c r="C81" s="8" t="e">
        <f t="shared" si="36"/>
        <v>#REF!</v>
      </c>
      <c r="E81" s="10">
        <f>'[2]2013-14'!$N$79</f>
        <v>-1330</v>
      </c>
      <c r="F81" s="11">
        <f t="shared" si="37"/>
        <v>-0.06990290853913958</v>
      </c>
      <c r="H81" s="10">
        <f>'[2]2014-15'!$M$79</f>
        <v>-1480</v>
      </c>
      <c r="I81" s="8">
        <f t="shared" si="38"/>
        <v>-0.0856759630875533</v>
      </c>
      <c r="K81" s="10">
        <f>'[2]2015-16'!$M$79</f>
        <v>-1505</v>
      </c>
      <c r="L81" s="8">
        <f t="shared" si="39"/>
        <v>-0.0934759965441831</v>
      </c>
      <c r="N81" s="10">
        <f>'[2]2016-17'!$M$79</f>
        <v>-1530</v>
      </c>
      <c r="O81" s="59">
        <f t="shared" si="40"/>
        <v>-0.09947732144633524</v>
      </c>
      <c r="Q81" s="10">
        <f>'[1]2017-18'!$M$78</f>
        <v>-1406.11</v>
      </c>
      <c r="R81" s="8" t="e">
        <f t="shared" si="41"/>
        <v>#DIV/0!</v>
      </c>
    </row>
    <row r="82" spans="1:18" ht="12.75">
      <c r="A82" s="44" t="s">
        <v>23</v>
      </c>
      <c r="B82" s="10" t="e">
        <f>+#REF!</f>
        <v>#REF!</v>
      </c>
      <c r="C82" s="8" t="e">
        <f t="shared" si="36"/>
        <v>#REF!</v>
      </c>
      <c r="E82" s="10">
        <f>'[2]2013-14'!$N$80</f>
        <v>-127</v>
      </c>
      <c r="F82" s="11">
        <f t="shared" si="37"/>
        <v>-0.0066749393868200954</v>
      </c>
      <c r="H82" s="10">
        <f>'[2]2014-15'!$M$80</f>
        <v>-147</v>
      </c>
      <c r="I82" s="8">
        <f t="shared" si="38"/>
        <v>-0.008509707144506985</v>
      </c>
      <c r="K82" s="10">
        <f>'[2]2015-16'!$M$80</f>
        <v>-177</v>
      </c>
      <c r="L82" s="8">
        <f t="shared" si="39"/>
        <v>-0.010993522517156417</v>
      </c>
      <c r="N82" s="10">
        <f>'[2]2016-17'!$M$80</f>
        <v>-207</v>
      </c>
      <c r="O82" s="59">
        <f t="shared" si="40"/>
        <v>-0.013458696430974767</v>
      </c>
      <c r="Q82" s="10">
        <f>'[1]2017-18'!$M$79</f>
        <v>-210.434</v>
      </c>
      <c r="R82" s="8" t="e">
        <f t="shared" si="41"/>
        <v>#DIV/0!</v>
      </c>
    </row>
    <row r="83" spans="1:18" ht="12.75">
      <c r="A83" s="44" t="s">
        <v>72</v>
      </c>
      <c r="B83" s="7" t="e">
        <f>+#REF!</f>
        <v>#REF!</v>
      </c>
      <c r="C83" s="8" t="e">
        <f t="shared" si="36"/>
        <v>#REF!</v>
      </c>
      <c r="E83" s="10">
        <f>'[2]2013-14'!$N$81</f>
        <v>4181</v>
      </c>
      <c r="F83" s="11">
        <f t="shared" si="37"/>
        <v>0.21974741398657338</v>
      </c>
      <c r="H83" s="10">
        <f>'[2]2014-15'!$M$81</f>
        <v>4156</v>
      </c>
      <c r="I83" s="8">
        <f t="shared" si="38"/>
        <v>0.24058736661612942</v>
      </c>
      <c r="K83" s="10">
        <f>'[2]2015-16'!$M$81</f>
        <v>4156</v>
      </c>
      <c r="L83" s="8">
        <f t="shared" si="39"/>
        <v>0.258130393114701</v>
      </c>
      <c r="N83" s="10">
        <f>'[2]2016-17'!$M$81</f>
        <v>4156</v>
      </c>
      <c r="O83" s="59">
        <f t="shared" si="40"/>
        <v>0.2702142143339668</v>
      </c>
      <c r="Q83" s="10">
        <f>'[1]2017-18'!$M$80</f>
        <v>4065.1679999999997</v>
      </c>
      <c r="R83" s="8" t="e">
        <f t="shared" si="41"/>
        <v>#DIV/0!</v>
      </c>
    </row>
    <row r="84" spans="1:18" ht="12.75">
      <c r="A84" s="44" t="s">
        <v>24</v>
      </c>
      <c r="B84" s="7" t="e">
        <f>+#REF!</f>
        <v>#REF!</v>
      </c>
      <c r="C84" s="8" t="e">
        <f t="shared" si="36"/>
        <v>#REF!</v>
      </c>
      <c r="E84" s="10">
        <f>'[2]2013-14'!$N$82</f>
        <v>-70</v>
      </c>
      <c r="F84" s="11">
        <f t="shared" si="37"/>
        <v>-0.0036791004494283993</v>
      </c>
      <c r="H84" s="10">
        <f>'[2]2014-15'!$M$82</f>
        <v>15</v>
      </c>
      <c r="I84" s="8">
        <f t="shared" si="38"/>
        <v>0.0008683374637252025</v>
      </c>
      <c r="K84" s="10">
        <f>'[2]2015-16'!$M$82</f>
        <v>166</v>
      </c>
      <c r="L84" s="8">
        <f t="shared" si="39"/>
        <v>0.010310309253378334</v>
      </c>
      <c r="N84" s="10">
        <f>'[2]2016-17'!$M$82</f>
        <v>325</v>
      </c>
      <c r="O84" s="59">
        <f t="shared" si="40"/>
        <v>0.02113080357520193</v>
      </c>
      <c r="Q84" s="10">
        <f>'[1]2017-18'!$M$81</f>
        <v>294.597</v>
      </c>
      <c r="R84" s="8" t="e">
        <f t="shared" si="41"/>
        <v>#DIV/0!</v>
      </c>
    </row>
    <row r="85" spans="1:18" ht="12.75">
      <c r="A85" s="44" t="s">
        <v>73</v>
      </c>
      <c r="B85" s="7" t="e">
        <f>+#REF!</f>
        <v>#REF!</v>
      </c>
      <c r="C85" s="8" t="e">
        <f t="shared" si="36"/>
        <v>#REF!</v>
      </c>
      <c r="E85" s="10">
        <f>'[2]2013-14'!$N$83</f>
        <v>-58</v>
      </c>
      <c r="F85" s="11">
        <f t="shared" si="37"/>
        <v>-0.003048397515240674</v>
      </c>
      <c r="H85" s="10">
        <f>'[2]2014-15'!$M$83</f>
        <v>-58</v>
      </c>
      <c r="I85" s="8">
        <f t="shared" si="38"/>
        <v>-0.003357571526404116</v>
      </c>
      <c r="K85" s="10">
        <f>'[2]2015-16'!$M$83</f>
        <v>-58</v>
      </c>
      <c r="L85" s="8">
        <f t="shared" si="39"/>
        <v>-0.0036023972090117075</v>
      </c>
      <c r="N85" s="10">
        <f>'[2]2016-17'!$M$83</f>
        <v>-58</v>
      </c>
      <c r="O85" s="59">
        <f t="shared" si="40"/>
        <v>-0.0037710357149591135</v>
      </c>
      <c r="Q85" s="10">
        <f>'[1]2017-18'!$M$82</f>
        <v>-58.721</v>
      </c>
      <c r="R85" s="8" t="e">
        <f t="shared" si="41"/>
        <v>#DIV/0!</v>
      </c>
    </row>
    <row r="86" spans="1:18" ht="12.75">
      <c r="A86" s="44" t="s">
        <v>95</v>
      </c>
      <c r="B86" s="7"/>
      <c r="C86" s="8"/>
      <c r="E86" s="10">
        <f>'[2]2013-14'!$N$84</f>
        <v>-207</v>
      </c>
      <c r="F86" s="11">
        <f t="shared" si="37"/>
        <v>-0.010879625614738266</v>
      </c>
      <c r="H86" s="10">
        <f>'[2]2014-15'!$M$84</f>
        <v>-207</v>
      </c>
      <c r="I86" s="8">
        <f t="shared" si="38"/>
        <v>-0.011983056999407795</v>
      </c>
      <c r="K86" s="10">
        <f>'[2]2015-16'!$M$84</f>
        <v>-207</v>
      </c>
      <c r="L86" s="8">
        <f t="shared" si="39"/>
        <v>-0.01285683141836937</v>
      </c>
      <c r="N86" s="10">
        <f>'[2]2016-17'!$M$84</f>
        <v>-207</v>
      </c>
      <c r="O86" s="59">
        <f t="shared" si="40"/>
        <v>-0.013458696430974767</v>
      </c>
      <c r="Q86" s="10">
        <f>'[1]2017-18'!$M$83</f>
        <v>-206.101</v>
      </c>
      <c r="R86" s="8" t="e">
        <f t="shared" si="41"/>
        <v>#DIV/0!</v>
      </c>
    </row>
    <row r="87" spans="1:18" ht="12.75">
      <c r="A87" s="44" t="s">
        <v>74</v>
      </c>
      <c r="B87" s="7"/>
      <c r="C87" s="8"/>
      <c r="E87" s="10">
        <f>'[2]2013-14'!$N$85</f>
        <v>2195</v>
      </c>
      <c r="F87" s="11">
        <f t="shared" si="37"/>
        <v>0.11536607837850481</v>
      </c>
      <c r="H87" s="10">
        <f>'[2]2014-15'!$M$85</f>
        <v>2195</v>
      </c>
      <c r="I87" s="8">
        <f t="shared" si="38"/>
        <v>0.1270667155251213</v>
      </c>
      <c r="K87" s="10">
        <f>'[2]2015-16'!$M$85</f>
        <v>2195</v>
      </c>
      <c r="L87" s="8">
        <f t="shared" si="39"/>
        <v>0.13633210127208098</v>
      </c>
      <c r="N87" s="10">
        <f>'[2]2016-17'!$M$85</f>
        <v>2045</v>
      </c>
      <c r="O87" s="59">
        <f t="shared" si="40"/>
        <v>0.13296151788088598</v>
      </c>
      <c r="Q87" s="10">
        <f>'[1]2017-18'!$M$84</f>
        <v>1941.7779999999998</v>
      </c>
      <c r="R87" s="8" t="e">
        <f t="shared" si="41"/>
        <v>#DIV/0!</v>
      </c>
    </row>
    <row r="88" spans="1:18" ht="12.75">
      <c r="A88" s="44" t="s">
        <v>112</v>
      </c>
      <c r="B88" s="7"/>
      <c r="C88" s="8"/>
      <c r="E88" s="10">
        <f>'[2]2013-14'!$N$86</f>
        <v>1286</v>
      </c>
      <c r="F88" s="11">
        <f t="shared" si="37"/>
        <v>0.0675903311137846</v>
      </c>
      <c r="H88" s="10">
        <f>'[2]2014-15'!$M$86</f>
        <v>1286</v>
      </c>
      <c r="I88" s="8">
        <f>+H88/$H$116</f>
        <v>0.07444546522337403</v>
      </c>
      <c r="K88" s="10">
        <f>'[2]2015-16'!$M$86</f>
        <v>1286</v>
      </c>
      <c r="L88" s="8">
        <f t="shared" si="39"/>
        <v>0.07987384156532855</v>
      </c>
      <c r="N88" s="10">
        <f>'[2]2016-17'!$M$86</f>
        <v>1286</v>
      </c>
      <c r="O88" s="59">
        <f t="shared" si="40"/>
        <v>0.08361296430064517</v>
      </c>
      <c r="Q88" s="10">
        <f>'[1]2017-18'!$M$85</f>
        <v>191.667</v>
      </c>
      <c r="R88" s="8" t="e">
        <f t="shared" si="41"/>
        <v>#DIV/0!</v>
      </c>
    </row>
    <row r="89" spans="1:17" ht="12.75">
      <c r="A89" s="45"/>
      <c r="B89" s="56"/>
      <c r="C89" s="12"/>
      <c r="D89" s="12"/>
      <c r="E89" s="56"/>
      <c r="F89" s="12"/>
      <c r="G89" s="12"/>
      <c r="H89" s="56"/>
      <c r="I89" s="12"/>
      <c r="J89" s="12"/>
      <c r="K89" s="56"/>
      <c r="L89" s="12"/>
      <c r="M89" s="12"/>
      <c r="N89" s="56"/>
      <c r="O89" s="29"/>
      <c r="Q89" s="7"/>
    </row>
    <row r="90" spans="1:18" ht="12.75">
      <c r="A90" s="31" t="s">
        <v>96</v>
      </c>
      <c r="B90" s="5" t="e">
        <f>+SUM(B91:B97)</f>
        <v>#REF!</v>
      </c>
      <c r="C90" s="6" t="e">
        <f aca="true" t="shared" si="42" ref="C90:C97">+B90/$B$130</f>
        <v>#REF!</v>
      </c>
      <c r="D90" s="4"/>
      <c r="E90" s="5">
        <f>+SUM(E91:E98)</f>
        <v>5067</v>
      </c>
      <c r="F90" s="6">
        <f aca="true" t="shared" si="43" ref="F90:F98">+E90/$E$116</f>
        <v>0.26631431396076716</v>
      </c>
      <c r="G90" s="4"/>
      <c r="H90" s="5">
        <f>+SUM(H91:H98)</f>
        <v>4712</v>
      </c>
      <c r="I90" s="6">
        <f>+H90/$H$116</f>
        <v>0.27277374193821025</v>
      </c>
      <c r="J90" s="4"/>
      <c r="K90" s="5">
        <f>+SUM(K91:K98)</f>
        <v>4646</v>
      </c>
      <c r="L90" s="6">
        <f>+K90/$K$116</f>
        <v>0.2885644385011792</v>
      </c>
      <c r="M90" s="4"/>
      <c r="N90" s="5">
        <f>+SUM(N91:N98)</f>
        <v>4573</v>
      </c>
      <c r="O90" s="58">
        <f>+N90/$N$116</f>
        <v>0.2973266607673798</v>
      </c>
      <c r="P90" s="4"/>
      <c r="Q90" s="5">
        <f>+SUM(Q91:Q98)</f>
        <v>4542.725</v>
      </c>
      <c r="R90" s="6">
        <f>+Q90/$Q$126</f>
        <v>0.10548213606570353</v>
      </c>
    </row>
    <row r="91" spans="1:18" ht="12.75">
      <c r="A91" s="32" t="s">
        <v>27</v>
      </c>
      <c r="B91" s="7" t="e">
        <f>+#REF!</f>
        <v>#REF!</v>
      </c>
      <c r="C91" s="8" t="e">
        <f t="shared" si="42"/>
        <v>#REF!</v>
      </c>
      <c r="E91" s="7">
        <f>'[2]2013-14'!$N$89</f>
        <v>2032</v>
      </c>
      <c r="F91" s="11">
        <f t="shared" si="43"/>
        <v>0.10679903018912153</v>
      </c>
      <c r="H91" s="7">
        <f>'[2]2014-15'!$M$89</f>
        <v>1780</v>
      </c>
      <c r="I91" s="8">
        <f aca="true" t="shared" si="44" ref="I91:I98">+H91/$H$116</f>
        <v>0.10304271236205736</v>
      </c>
      <c r="K91" s="7">
        <f>'[2]2015-16'!$M$89</f>
        <v>1776</v>
      </c>
      <c r="L91" s="8">
        <f aca="true" t="shared" si="45" ref="L91:L98">+K91/$K$116</f>
        <v>0.11030788695180677</v>
      </c>
      <c r="N91" s="7">
        <f>'[2]2016-17'!$M$89</f>
        <v>1765</v>
      </c>
      <c r="O91" s="59">
        <f aca="true" t="shared" si="46" ref="O91:O98">+N91/$N$116</f>
        <v>0.11475651787763509</v>
      </c>
      <c r="Q91" s="7">
        <f>'[1]2017-18'!$M$88</f>
        <v>1769.696</v>
      </c>
      <c r="R91" s="8" t="e">
        <f aca="true" t="shared" si="47" ref="R91:R98">+Q91/$Q$130</f>
        <v>#DIV/0!</v>
      </c>
    </row>
    <row r="92" spans="1:18" ht="12.75">
      <c r="A92" s="32" t="s">
        <v>75</v>
      </c>
      <c r="B92" s="7" t="e">
        <f>+#REF!</f>
        <v>#REF!</v>
      </c>
      <c r="C92" s="8" t="e">
        <f t="shared" si="42"/>
        <v>#REF!</v>
      </c>
      <c r="E92" s="7">
        <f>'[2]2013-14'!$N$90</f>
        <v>95</v>
      </c>
      <c r="F92" s="11">
        <f t="shared" si="43"/>
        <v>0.004993064895652827</v>
      </c>
      <c r="H92" s="7">
        <f>'[2]2014-15'!$M$90</f>
        <v>93</v>
      </c>
      <c r="I92" s="8">
        <f t="shared" si="44"/>
        <v>0.0053836922750962555</v>
      </c>
      <c r="K92" s="7">
        <f>'[2]2015-16'!$M$90</f>
        <v>93</v>
      </c>
      <c r="L92" s="8">
        <f t="shared" si="45"/>
        <v>0.005776257593760151</v>
      </c>
      <c r="N92" s="7">
        <f>'[2]2016-17'!$M$90</f>
        <v>90</v>
      </c>
      <c r="O92" s="59">
        <f t="shared" si="46"/>
        <v>0.0058516071439020725</v>
      </c>
      <c r="Q92" s="7">
        <f>'[1]2017-18'!$M$89</f>
        <v>92.558</v>
      </c>
      <c r="R92" s="8" t="e">
        <f t="shared" si="47"/>
        <v>#DIV/0!</v>
      </c>
    </row>
    <row r="93" spans="1:18" ht="12.75">
      <c r="A93" s="32" t="s">
        <v>28</v>
      </c>
      <c r="B93" s="7" t="e">
        <f>+#REF!</f>
        <v>#REF!</v>
      </c>
      <c r="C93" s="8" t="e">
        <f t="shared" si="42"/>
        <v>#REF!</v>
      </c>
      <c r="E93" s="7">
        <f>'[2]2013-14'!$N$91</f>
        <v>189</v>
      </c>
      <c r="F93" s="11">
        <f t="shared" si="43"/>
        <v>0.009933571213456678</v>
      </c>
      <c r="H93" s="7">
        <f>'[2]2014-15'!$M$91</f>
        <v>189</v>
      </c>
      <c r="I93" s="8">
        <f t="shared" si="44"/>
        <v>0.01094105204293755</v>
      </c>
      <c r="K93" s="7">
        <f>'[2]2015-16'!$M$91</f>
        <v>189</v>
      </c>
      <c r="L93" s="8">
        <f t="shared" si="45"/>
        <v>0.011738846077641599</v>
      </c>
      <c r="N93" s="7">
        <f>'[2]2016-17'!$M$91</f>
        <v>189</v>
      </c>
      <c r="O93" s="59">
        <f t="shared" si="46"/>
        <v>0.012288375002194353</v>
      </c>
      <c r="Q93" s="7">
        <f>'[1]2017-18'!$M$90</f>
        <v>147.409</v>
      </c>
      <c r="R93" s="8" t="e">
        <f t="shared" si="47"/>
        <v>#DIV/0!</v>
      </c>
    </row>
    <row r="94" spans="1:18" ht="12.75">
      <c r="A94" s="32" t="s">
        <v>29</v>
      </c>
      <c r="B94" s="7" t="e">
        <f>+#REF!</f>
        <v>#REF!</v>
      </c>
      <c r="C94" s="8" t="e">
        <f t="shared" si="42"/>
        <v>#REF!</v>
      </c>
      <c r="E94" s="7">
        <f>'[2]2013-14'!$N$92</f>
        <v>27</v>
      </c>
      <c r="F94" s="11">
        <f t="shared" si="43"/>
        <v>0.0014190816019223826</v>
      </c>
      <c r="H94" s="7">
        <f>'[2]2014-15'!$M$92</f>
        <v>27</v>
      </c>
      <c r="I94" s="8">
        <f t="shared" si="44"/>
        <v>0.0015630074347053645</v>
      </c>
      <c r="K94" s="7">
        <f>'[2]2015-16'!$M$92</f>
        <v>27</v>
      </c>
      <c r="L94" s="8">
        <f t="shared" si="45"/>
        <v>0.0016769780110916569</v>
      </c>
      <c r="N94" s="7">
        <f>'[2]2016-17'!$M$92</f>
        <v>27</v>
      </c>
      <c r="O94" s="59">
        <f t="shared" si="46"/>
        <v>0.001755482143170622</v>
      </c>
      <c r="Q94" s="7">
        <f>'[1]2017-18'!$M$91</f>
        <v>14.931</v>
      </c>
      <c r="R94" s="8" t="e">
        <f t="shared" si="47"/>
        <v>#DIV/0!</v>
      </c>
    </row>
    <row r="95" spans="1:18" ht="12.75">
      <c r="A95" s="32" t="s">
        <v>30</v>
      </c>
      <c r="B95" s="7" t="e">
        <f>+#REF!</f>
        <v>#REF!</v>
      </c>
      <c r="C95" s="8" t="e">
        <f t="shared" si="42"/>
        <v>#REF!</v>
      </c>
      <c r="E95" s="7">
        <f>'[2]2013-14'!$N$93</f>
        <v>75</v>
      </c>
      <c r="F95" s="11">
        <f t="shared" si="43"/>
        <v>0.003941893338673285</v>
      </c>
      <c r="H95" s="7">
        <f>'[2]2014-15'!$M$93</f>
        <v>75</v>
      </c>
      <c r="I95" s="8">
        <f t="shared" si="44"/>
        <v>0.004341687318626012</v>
      </c>
      <c r="K95" s="7">
        <f>'[2]2015-16'!$M$93</f>
        <v>75</v>
      </c>
      <c r="L95" s="8">
        <f t="shared" si="45"/>
        <v>0.00465827225303238</v>
      </c>
      <c r="N95" s="7">
        <f>'[2]2016-17'!$M$93</f>
        <v>75</v>
      </c>
      <c r="O95" s="59">
        <f t="shared" si="46"/>
        <v>0.004876339286585061</v>
      </c>
      <c r="Q95" s="7">
        <f>'[1]2017-18'!$M$92</f>
        <v>75.051</v>
      </c>
      <c r="R95" s="8" t="e">
        <f t="shared" si="47"/>
        <v>#DIV/0!</v>
      </c>
    </row>
    <row r="96" spans="1:18" ht="12.75">
      <c r="A96" s="32" t="s">
        <v>31</v>
      </c>
      <c r="B96" s="7" t="e">
        <f>+#REF!</f>
        <v>#REF!</v>
      </c>
      <c r="C96" s="8" t="e">
        <f t="shared" si="42"/>
        <v>#REF!</v>
      </c>
      <c r="E96" s="7">
        <f>'[2]2013-14'!$N$94</f>
        <v>155</v>
      </c>
      <c r="F96" s="11">
        <f t="shared" si="43"/>
        <v>0.008146579566591455</v>
      </c>
      <c r="H96" s="7">
        <f>'[2]2014-15'!$M$94</f>
        <v>150</v>
      </c>
      <c r="I96" s="8">
        <f t="shared" si="44"/>
        <v>0.008683374637252024</v>
      </c>
      <c r="K96" s="7">
        <f>'[2]2015-16'!$M$94</f>
        <v>150</v>
      </c>
      <c r="L96" s="8">
        <f t="shared" si="45"/>
        <v>0.00931654450606476</v>
      </c>
      <c r="N96" s="7">
        <f>'[2]2016-17'!$M$94</f>
        <v>150</v>
      </c>
      <c r="O96" s="59">
        <f t="shared" si="46"/>
        <v>0.009752678573170121</v>
      </c>
      <c r="Q96" s="7">
        <f>'[1]2017-18'!$M$93</f>
        <v>144.179</v>
      </c>
      <c r="R96" s="8" t="e">
        <f t="shared" si="47"/>
        <v>#DIV/0!</v>
      </c>
    </row>
    <row r="97" spans="1:18" ht="12.75">
      <c r="A97" s="32" t="s">
        <v>32</v>
      </c>
      <c r="B97" s="7" t="e">
        <f>+#REF!</f>
        <v>#REF!</v>
      </c>
      <c r="C97" s="8" t="e">
        <f t="shared" si="42"/>
        <v>#REF!</v>
      </c>
      <c r="E97" s="7">
        <f>'[2]2013-14'!$N$95</f>
        <v>2083</v>
      </c>
      <c r="F97" s="11">
        <f t="shared" si="43"/>
        <v>0.10947951765941936</v>
      </c>
      <c r="H97" s="7">
        <f>'[2]2014-15'!$M$95</f>
        <v>1987</v>
      </c>
      <c r="I97" s="8">
        <f t="shared" si="44"/>
        <v>0.11502576936146515</v>
      </c>
      <c r="K97" s="7">
        <f>'[2]2015-16'!$M$95</f>
        <v>1925</v>
      </c>
      <c r="L97" s="8">
        <f t="shared" si="45"/>
        <v>0.11956232116116443</v>
      </c>
      <c r="N97" s="7">
        <f>'[2]2016-17'!$M$95</f>
        <v>1866</v>
      </c>
      <c r="O97" s="59">
        <f t="shared" si="46"/>
        <v>0.12132332145023632</v>
      </c>
      <c r="Q97" s="7">
        <f>'[1]2017-18'!$M$94</f>
        <v>1871.1419999999998</v>
      </c>
      <c r="R97" s="8" t="e">
        <f t="shared" si="47"/>
        <v>#DIV/0!</v>
      </c>
    </row>
    <row r="98" spans="1:18" ht="12.75">
      <c r="A98" s="32" t="s">
        <v>97</v>
      </c>
      <c r="B98" s="7"/>
      <c r="E98" s="7">
        <f>'[2]2013-14'!$N$96</f>
        <v>411</v>
      </c>
      <c r="F98" s="11">
        <f t="shared" si="43"/>
        <v>0.0216015754959296</v>
      </c>
      <c r="H98" s="7">
        <f>'[2]2014-15'!$M$96</f>
        <v>411</v>
      </c>
      <c r="I98" s="8">
        <f t="shared" si="44"/>
        <v>0.02379244650607055</v>
      </c>
      <c r="K98" s="7">
        <f>'[2]2015-16'!$M$96</f>
        <v>411</v>
      </c>
      <c r="L98" s="8">
        <f t="shared" si="45"/>
        <v>0.025527331946617444</v>
      </c>
      <c r="N98" s="7">
        <f>'[2]2016-17'!$M$96</f>
        <v>411</v>
      </c>
      <c r="O98" s="59">
        <f t="shared" si="46"/>
        <v>0.026722339290486133</v>
      </c>
      <c r="Q98" s="7">
        <f>'[1]2017-18'!$M$95</f>
        <v>427.759</v>
      </c>
      <c r="R98" s="8" t="e">
        <f t="shared" si="47"/>
        <v>#DIV/0!</v>
      </c>
    </row>
    <row r="99" spans="1:18" ht="12.75">
      <c r="A99" s="31"/>
      <c r="B99" s="7"/>
      <c r="E99" s="7"/>
      <c r="F99" s="8"/>
      <c r="H99" s="7"/>
      <c r="I99" s="8"/>
      <c r="K99" s="7"/>
      <c r="L99" s="8"/>
      <c r="N99" s="7"/>
      <c r="O99" s="59"/>
      <c r="Q99" s="7"/>
      <c r="R99" s="8"/>
    </row>
    <row r="100" spans="1:18" ht="12.75">
      <c r="A100" s="31" t="s">
        <v>98</v>
      </c>
      <c r="B100" s="7"/>
      <c r="E100" s="5">
        <f>+SUM(E101:E106)</f>
        <v>3074</v>
      </c>
      <c r="F100" s="6">
        <f aca="true" t="shared" si="48" ref="F100:F113">+E100/$E$116</f>
        <v>0.16156506830775572</v>
      </c>
      <c r="G100" s="4"/>
      <c r="H100" s="5">
        <f>+SUM(H101:H106)</f>
        <v>3049</v>
      </c>
      <c r="I100" s="6">
        <f>+H100/$H$116</f>
        <v>0.1765040617932095</v>
      </c>
      <c r="J100" s="4"/>
      <c r="K100" s="5">
        <f>+SUM(K101:K106)</f>
        <v>3044</v>
      </c>
      <c r="L100" s="6">
        <f>+K100/$K$116</f>
        <v>0.18906374317640753</v>
      </c>
      <c r="M100" s="4"/>
      <c r="N100" s="5">
        <f>+SUM(N101:N106)</f>
        <v>3044</v>
      </c>
      <c r="O100" s="58">
        <f>+N100/$N$116</f>
        <v>0.197914357178199</v>
      </c>
      <c r="P100" s="4"/>
      <c r="Q100" s="5">
        <f>+SUM(Q101:Q106)</f>
        <v>3081.367</v>
      </c>
      <c r="R100" s="6">
        <f>+Q100/$Q$126</f>
        <v>0.07154938350051317</v>
      </c>
    </row>
    <row r="101" spans="1:18" ht="12.75">
      <c r="A101" s="26" t="s">
        <v>10</v>
      </c>
      <c r="B101" s="7"/>
      <c r="E101" s="7">
        <f>'[2]2013-14'!$N$99</f>
        <v>131</v>
      </c>
      <c r="F101" s="11">
        <f t="shared" si="48"/>
        <v>0.006885173698216005</v>
      </c>
      <c r="H101" s="7">
        <f>'[2]2014-15'!$M$99</f>
        <v>131</v>
      </c>
      <c r="I101" s="8">
        <f aca="true" t="shared" si="49" ref="I101:I106">+H101/$H$116</f>
        <v>0.007583480516533435</v>
      </c>
      <c r="K101" s="7">
        <f>'[2]2015-16'!$M$99</f>
        <v>131</v>
      </c>
      <c r="L101" s="8">
        <f aca="true" t="shared" si="50" ref="L101:L106">+K101/$K$116</f>
        <v>0.008136448868629891</v>
      </c>
      <c r="N101" s="7">
        <f>'[2]2016-17'!$M$99</f>
        <v>131</v>
      </c>
      <c r="O101" s="59">
        <f aca="true" t="shared" si="51" ref="O101:O106">+N101/$N$116</f>
        <v>0.00851733928723524</v>
      </c>
      <c r="Q101" s="7">
        <f>'[1]2017-18'!$M$98</f>
        <v>210.312</v>
      </c>
      <c r="R101" s="8" t="e">
        <f aca="true" t="shared" si="52" ref="R101:R106">+Q101/$Q$130</f>
        <v>#DIV/0!</v>
      </c>
    </row>
    <row r="102" spans="1:18" ht="12.75">
      <c r="A102" s="26" t="s">
        <v>61</v>
      </c>
      <c r="B102" s="7"/>
      <c r="E102" s="7">
        <f>'[2]2013-14'!$N$100</f>
        <v>1039</v>
      </c>
      <c r="F102" s="11">
        <f t="shared" si="48"/>
        <v>0.05460836238508724</v>
      </c>
      <c r="H102" s="7">
        <f>'[2]2014-15'!$M$100</f>
        <v>1019</v>
      </c>
      <c r="I102" s="8">
        <f t="shared" si="49"/>
        <v>0.05898905836906542</v>
      </c>
      <c r="K102" s="7">
        <f>'[2]2015-16'!$M$100</f>
        <v>1019</v>
      </c>
      <c r="L102" s="8">
        <f t="shared" si="50"/>
        <v>0.06329039234453328</v>
      </c>
      <c r="N102" s="7">
        <f>'[2]2016-17'!$M$100</f>
        <v>1019</v>
      </c>
      <c r="O102" s="59">
        <f t="shared" si="51"/>
        <v>0.06625319644040235</v>
      </c>
      <c r="Q102" s="7">
        <f>'[1]2017-18'!$M$99</f>
        <v>1033.324</v>
      </c>
      <c r="R102" s="8" t="e">
        <f t="shared" si="52"/>
        <v>#DIV/0!</v>
      </c>
    </row>
    <row r="103" spans="1:18" ht="12.75">
      <c r="A103" s="26" t="s">
        <v>62</v>
      </c>
      <c r="B103" s="7"/>
      <c r="E103" s="7">
        <f>'[2]2013-14'!$N$101</f>
        <v>1541</v>
      </c>
      <c r="F103" s="11">
        <f t="shared" si="48"/>
        <v>0.08099276846527376</v>
      </c>
      <c r="H103" s="7">
        <f>'[2]2014-15'!$M$101</f>
        <v>1541</v>
      </c>
      <c r="I103" s="8">
        <f t="shared" si="49"/>
        <v>0.08920720210670247</v>
      </c>
      <c r="K103" s="7">
        <f>'[2]2015-16'!$M$101</f>
        <v>1541</v>
      </c>
      <c r="L103" s="8">
        <f t="shared" si="50"/>
        <v>0.09571196722563864</v>
      </c>
      <c r="N103" s="7">
        <f>'[2]2016-17'!$M$101</f>
        <v>1541</v>
      </c>
      <c r="O103" s="59">
        <f t="shared" si="51"/>
        <v>0.10019251787503439</v>
      </c>
      <c r="Q103" s="7">
        <f>'[1]2017-18'!$M$100</f>
        <v>1452.092</v>
      </c>
      <c r="R103" s="8" t="e">
        <f t="shared" si="52"/>
        <v>#DIV/0!</v>
      </c>
    </row>
    <row r="104" spans="1:18" ht="12.75">
      <c r="A104" s="26" t="s">
        <v>99</v>
      </c>
      <c r="B104" s="7"/>
      <c r="E104" s="7">
        <f>'[2]2013-14'!$N$102</f>
        <v>107</v>
      </c>
      <c r="F104" s="11">
        <f t="shared" si="48"/>
        <v>0.005623767829840553</v>
      </c>
      <c r="H104" s="7">
        <f>'[2]2014-15'!$M$102</f>
        <v>102</v>
      </c>
      <c r="I104" s="8">
        <f t="shared" si="49"/>
        <v>0.005904694753331377</v>
      </c>
      <c r="K104" s="7">
        <f>'[2]2015-16'!$M$102</f>
        <v>97</v>
      </c>
      <c r="L104" s="8">
        <f t="shared" si="50"/>
        <v>0.006024698780588545</v>
      </c>
      <c r="N104" s="7">
        <f>'[2]2016-17'!$M$102</f>
        <v>97</v>
      </c>
      <c r="O104" s="59">
        <f t="shared" si="51"/>
        <v>0.006306732143983345</v>
      </c>
      <c r="Q104" s="7">
        <f>'[1]2017-18'!$M$101</f>
        <v>123.79499999999999</v>
      </c>
      <c r="R104" s="8" t="e">
        <f t="shared" si="52"/>
        <v>#DIV/0!</v>
      </c>
    </row>
    <row r="105" spans="1:18" ht="12.75">
      <c r="A105" s="26" t="s">
        <v>100</v>
      </c>
      <c r="B105" s="7"/>
      <c r="E105" s="7">
        <f>'[2]2013-14'!$N$103</f>
        <v>-2</v>
      </c>
      <c r="F105" s="11">
        <f t="shared" si="48"/>
        <v>-0.00010511715569795426</v>
      </c>
      <c r="H105" s="7">
        <f>'[2]2014-15'!$M$103</f>
        <v>-2</v>
      </c>
      <c r="I105" s="8">
        <f t="shared" si="49"/>
        <v>-0.00011577832849669366</v>
      </c>
      <c r="K105" s="7">
        <f>'[2]2015-16'!$M$103</f>
        <v>-2</v>
      </c>
      <c r="L105" s="8">
        <f t="shared" si="50"/>
        <v>-0.0001242205934141968</v>
      </c>
      <c r="N105" s="7">
        <f>'[2]2016-17'!$M$103</f>
        <v>-2</v>
      </c>
      <c r="O105" s="59">
        <f t="shared" si="51"/>
        <v>-0.00013003571430893494</v>
      </c>
      <c r="Q105" s="7">
        <f>'[1]2017-18'!$M$102</f>
        <v>-2.39</v>
      </c>
      <c r="R105" s="8" t="e">
        <f t="shared" si="52"/>
        <v>#DIV/0!</v>
      </c>
    </row>
    <row r="106" spans="1:18" ht="12.75">
      <c r="A106" s="26" t="s">
        <v>101</v>
      </c>
      <c r="B106" s="7"/>
      <c r="E106" s="7">
        <f>'[2]2013-14'!$N$104</f>
        <v>258</v>
      </c>
      <c r="F106" s="11">
        <f t="shared" si="48"/>
        <v>0.0135601130850361</v>
      </c>
      <c r="H106" s="7">
        <f>'[2]2014-15'!$M$104</f>
        <v>258</v>
      </c>
      <c r="I106" s="8">
        <f t="shared" si="49"/>
        <v>0.014935404376073482</v>
      </c>
      <c r="K106" s="7">
        <f>'[2]2015-16'!$M$104</f>
        <v>258</v>
      </c>
      <c r="L106" s="8">
        <f t="shared" si="50"/>
        <v>0.016024456550431387</v>
      </c>
      <c r="N106" s="7">
        <f>'[2]2016-17'!$M$104</f>
        <v>258</v>
      </c>
      <c r="O106" s="59">
        <f t="shared" si="51"/>
        <v>0.016774607145852608</v>
      </c>
      <c r="Q106" s="7">
        <f>'[1]2017-18'!$M$103</f>
        <v>264.23400000000004</v>
      </c>
      <c r="R106" s="8" t="e">
        <f t="shared" si="52"/>
        <v>#DIV/0!</v>
      </c>
    </row>
    <row r="107" spans="1:17" ht="12.75">
      <c r="A107" s="22"/>
      <c r="B107" s="7"/>
      <c r="E107" s="7"/>
      <c r="H107" s="7"/>
      <c r="K107" s="7"/>
      <c r="N107" s="7"/>
      <c r="O107" s="3"/>
      <c r="Q107" s="7"/>
    </row>
    <row r="108" spans="1:18" s="54" customFormat="1" ht="15.75">
      <c r="A108" s="25" t="s">
        <v>33</v>
      </c>
      <c r="B108" s="21" t="e">
        <f>+#REF!+#REF!</f>
        <v>#REF!</v>
      </c>
      <c r="C108" s="28" t="e">
        <f>+B108/$B$130</f>
        <v>#REF!</v>
      </c>
      <c r="E108" s="21">
        <f>E110</f>
        <v>779</v>
      </c>
      <c r="F108" s="28">
        <f t="shared" si="48"/>
        <v>0.04094313214435319</v>
      </c>
      <c r="H108" s="21">
        <f>H110</f>
        <v>746</v>
      </c>
      <c r="I108" s="28">
        <f>+H108/$H$116</f>
        <v>0.043185316529266736</v>
      </c>
      <c r="K108" s="21">
        <f>K110</f>
        <v>550</v>
      </c>
      <c r="L108" s="28">
        <f>+K108/$K$116</f>
        <v>0.03416066318890412</v>
      </c>
      <c r="N108" s="21">
        <f>N110</f>
        <v>533</v>
      </c>
      <c r="O108" s="57">
        <f>+N108/$N$116</f>
        <v>0.034654517863331166</v>
      </c>
      <c r="Q108" s="21">
        <f>Q110</f>
        <v>625.879</v>
      </c>
      <c r="R108" s="28">
        <f>+Q108/$Q$126</f>
        <v>0.014532918862283422</v>
      </c>
    </row>
    <row r="109" spans="1:18" ht="12.75">
      <c r="A109" s="43"/>
      <c r="B109" s="5"/>
      <c r="C109" s="6"/>
      <c r="E109" s="5"/>
      <c r="F109" s="6"/>
      <c r="H109" s="5"/>
      <c r="I109" s="6"/>
      <c r="K109" s="5"/>
      <c r="L109" s="6"/>
      <c r="N109" s="5"/>
      <c r="O109" s="58"/>
      <c r="Q109" s="5"/>
      <c r="R109" s="6"/>
    </row>
    <row r="110" spans="1:18" ht="12.75">
      <c r="A110" s="23" t="s">
        <v>76</v>
      </c>
      <c r="B110" s="5" t="e">
        <f>+SUM(B111:B111)</f>
        <v>#REF!</v>
      </c>
      <c r="C110" s="6" t="e">
        <f>+B110/$B$130</f>
        <v>#REF!</v>
      </c>
      <c r="D110" s="4"/>
      <c r="E110" s="5">
        <f>+SUM(E111:E113)</f>
        <v>779</v>
      </c>
      <c r="F110" s="6">
        <f t="shared" si="48"/>
        <v>0.04094313214435319</v>
      </c>
      <c r="G110" s="4"/>
      <c r="H110" s="5">
        <f>+SUM(H111:H113)</f>
        <v>746</v>
      </c>
      <c r="I110" s="6">
        <f>+H110/$H$116</f>
        <v>0.043185316529266736</v>
      </c>
      <c r="J110" s="4"/>
      <c r="K110" s="5">
        <f>+SUM(K111:K113)</f>
        <v>550</v>
      </c>
      <c r="L110" s="6">
        <f>+K110/$K$116</f>
        <v>0.03416066318890412</v>
      </c>
      <c r="M110" s="4"/>
      <c r="N110" s="5">
        <f>+SUM(N111:N113)</f>
        <v>533</v>
      </c>
      <c r="O110" s="58">
        <f>+N110/$N$116</f>
        <v>0.034654517863331166</v>
      </c>
      <c r="P110" s="4"/>
      <c r="Q110" s="5">
        <f>+SUM(Q111:Q113)</f>
        <v>625.879</v>
      </c>
      <c r="R110" s="6">
        <f>+Q110/$Q$126</f>
        <v>0.014532918862283422</v>
      </c>
    </row>
    <row r="111" spans="1:18" ht="12.75">
      <c r="A111" s="33" t="s">
        <v>77</v>
      </c>
      <c r="B111" s="7" t="e">
        <f>+#REF!</f>
        <v>#REF!</v>
      </c>
      <c r="C111" s="8" t="e">
        <f>+B111/$B$130</f>
        <v>#REF!</v>
      </c>
      <c r="E111" s="7">
        <f>'[2]2013-14'!$N$109</f>
        <v>-39</v>
      </c>
      <c r="F111" s="11">
        <f t="shared" si="48"/>
        <v>-0.0020497845361101084</v>
      </c>
      <c r="H111" s="7">
        <f>'[2]2014-15'!$M$109</f>
        <v>-48</v>
      </c>
      <c r="I111" s="8">
        <f>+H111/$H$116</f>
        <v>-0.002778679883920648</v>
      </c>
      <c r="K111" s="7">
        <f>'[2]2015-16'!$M$109</f>
        <v>-60</v>
      </c>
      <c r="L111" s="8">
        <f>+K111/$K$116</f>
        <v>-0.003726617802425904</v>
      </c>
      <c r="N111" s="7">
        <f>'[2]2016-17'!$M$109</f>
        <v>-68</v>
      </c>
      <c r="O111" s="59">
        <f>+N111/$N$116</f>
        <v>-0.004421214286503788</v>
      </c>
      <c r="Q111" s="7">
        <f>'[1]2017-18'!$M$108</f>
        <v>-41.482</v>
      </c>
      <c r="R111" s="8" t="e">
        <f>+Q111/$Q$130</f>
        <v>#DIV/0!</v>
      </c>
    </row>
    <row r="112" spans="1:18" ht="12.75">
      <c r="A112" s="33" t="s">
        <v>6</v>
      </c>
      <c r="B112" s="7"/>
      <c r="C112" s="8"/>
      <c r="E112" s="7">
        <f>'[2]2013-14'!$N$110</f>
        <v>369</v>
      </c>
      <c r="F112" s="11">
        <f t="shared" si="48"/>
        <v>0.019394115226272563</v>
      </c>
      <c r="H112" s="7">
        <f>'[2]2014-15'!$M$110</f>
        <v>355</v>
      </c>
      <c r="I112" s="8">
        <f>+H112/$H$116</f>
        <v>0.020550653308163126</v>
      </c>
      <c r="K112" s="7">
        <f>'[2]2015-16'!$M$110</f>
        <v>348</v>
      </c>
      <c r="L112" s="8">
        <f>+K112/$K$116</f>
        <v>0.021614383254070245</v>
      </c>
      <c r="N112" s="7">
        <f>'[2]2016-17'!$M$110</f>
        <v>339</v>
      </c>
      <c r="O112" s="59">
        <f>+N112/$N$116</f>
        <v>0.022041053575364476</v>
      </c>
      <c r="Q112" s="7">
        <f>'[1]2017-18'!$M$109</f>
        <v>674.816</v>
      </c>
      <c r="R112" s="8" t="e">
        <f>+Q112/$Q$130</f>
        <v>#DIV/0!</v>
      </c>
    </row>
    <row r="113" spans="1:18" ht="12.75">
      <c r="A113" s="33" t="s">
        <v>78</v>
      </c>
      <c r="B113" s="7"/>
      <c r="E113" s="7">
        <f>'[2]2013-14'!$N$111</f>
        <v>449</v>
      </c>
      <c r="F113" s="11">
        <f t="shared" si="48"/>
        <v>0.023598801454190733</v>
      </c>
      <c r="H113" s="7">
        <f>'[2]2014-15'!$M$111</f>
        <v>439</v>
      </c>
      <c r="I113" s="8">
        <f>+H113/$H$116</f>
        <v>0.025413343105024258</v>
      </c>
      <c r="K113" s="7">
        <f>'[2]2015-16'!$M$111</f>
        <v>262</v>
      </c>
      <c r="L113" s="8">
        <f>+K113/$K$116</f>
        <v>0.016272897737259782</v>
      </c>
      <c r="N113" s="7">
        <f>'[2]2016-17'!$M$111</f>
        <v>262</v>
      </c>
      <c r="O113" s="59">
        <f>+N113/$N$116</f>
        <v>0.01703467857447048</v>
      </c>
      <c r="Q113" s="7">
        <f>'[1]2017-18'!$M$110</f>
        <v>-7.454999999999998</v>
      </c>
      <c r="R113" s="8" t="e">
        <f>+Q113/$Q$130</f>
        <v>#DIV/0!</v>
      </c>
    </row>
    <row r="114" spans="1:17" ht="12.75">
      <c r="A114" s="33"/>
      <c r="B114" s="7"/>
      <c r="E114" s="7"/>
      <c r="F114" s="9"/>
      <c r="H114" s="7"/>
      <c r="K114" s="7"/>
      <c r="N114" s="7"/>
      <c r="O114" s="3"/>
      <c r="Q114" s="7"/>
    </row>
    <row r="115" spans="1:17" ht="12.75">
      <c r="A115" s="23"/>
      <c r="B115" s="7"/>
      <c r="E115" s="7"/>
      <c r="H115" s="7"/>
      <c r="K115" s="7"/>
      <c r="N115" s="7"/>
      <c r="O115" s="3"/>
      <c r="Q115" s="7"/>
    </row>
    <row r="116" spans="1:18" s="53" customFormat="1" ht="15.75">
      <c r="A116" s="25" t="s">
        <v>102</v>
      </c>
      <c r="B116" s="35" t="e">
        <f>+B108+B65+B26+B7</f>
        <v>#REF!</v>
      </c>
      <c r="C116" s="51" t="e">
        <f>+B116/$B$130</f>
        <v>#REF!</v>
      </c>
      <c r="D116" s="52"/>
      <c r="E116" s="35">
        <f>E7+E26+E65+E108</f>
        <v>19026.39</v>
      </c>
      <c r="F116" s="28">
        <f>+E116/$E$116</f>
        <v>1</v>
      </c>
      <c r="G116" s="52"/>
      <c r="H116" s="35">
        <f>H7+H26+H65+H108</f>
        <v>17274.39</v>
      </c>
      <c r="I116" s="28">
        <f>+H116/$H$116</f>
        <v>1</v>
      </c>
      <c r="J116" s="52"/>
      <c r="K116" s="35">
        <f>K7+K26+K65+K108</f>
        <v>16100.39</v>
      </c>
      <c r="L116" s="28">
        <f>+K116/$K$116</f>
        <v>1</v>
      </c>
      <c r="M116" s="52"/>
      <c r="N116" s="35">
        <f>N7+N26+N65+N108</f>
        <v>15380.39</v>
      </c>
      <c r="O116" s="57">
        <f>+N116/$N$116</f>
        <v>1</v>
      </c>
      <c r="P116" s="52"/>
      <c r="Q116" s="35">
        <f>Q7+Q26+Q65+Q108</f>
        <v>15066.465</v>
      </c>
      <c r="R116" s="28">
        <f>+Q116/$Q$126</f>
        <v>0.3498435214896697</v>
      </c>
    </row>
    <row r="117" spans="1:18" s="41" customFormat="1" ht="12.75">
      <c r="A117" s="23"/>
      <c r="B117" s="14"/>
      <c r="C117" s="16"/>
      <c r="D117" s="15"/>
      <c r="E117" s="14"/>
      <c r="F117" s="16"/>
      <c r="G117" s="15"/>
      <c r="H117" s="14"/>
      <c r="I117" s="16"/>
      <c r="J117" s="15"/>
      <c r="K117" s="14"/>
      <c r="L117" s="16"/>
      <c r="M117" s="15"/>
      <c r="N117" s="14"/>
      <c r="O117" s="60"/>
      <c r="P117" s="15"/>
      <c r="Q117" s="14"/>
      <c r="R117" s="16"/>
    </row>
    <row r="118" spans="1:18" s="41" customFormat="1" ht="15.75">
      <c r="A118" s="25" t="s">
        <v>48</v>
      </c>
      <c r="B118" s="18"/>
      <c r="C118" s="19"/>
      <c r="D118" s="18"/>
      <c r="E118" s="19"/>
      <c r="F118" s="19"/>
      <c r="G118" s="18"/>
      <c r="H118" s="19"/>
      <c r="I118" s="19"/>
      <c r="J118" s="18"/>
      <c r="K118" s="19"/>
      <c r="L118" s="19"/>
      <c r="M118" s="18"/>
      <c r="N118" s="19"/>
      <c r="O118" s="61"/>
      <c r="P118" s="18"/>
      <c r="Q118" s="19"/>
      <c r="R118" s="8"/>
    </row>
    <row r="119" spans="1:18" s="41" customFormat="1" ht="12.75">
      <c r="A119" s="26" t="s">
        <v>103</v>
      </c>
      <c r="B119" s="14">
        <f>-197+1832</f>
        <v>1635</v>
      </c>
      <c r="C119" s="27" t="e">
        <f>+B119/$B$130</f>
        <v>#REF!</v>
      </c>
      <c r="D119" s="14"/>
      <c r="E119" s="47">
        <f>'[2]2013-14'!$N$116</f>
        <v>1474.175</v>
      </c>
      <c r="F119" s="11">
        <f>+E119/$E$116</f>
        <v>0.07748054150051586</v>
      </c>
      <c r="G119" s="14"/>
      <c r="H119" s="47">
        <f>'[2]2014-15'!$M$116</f>
        <v>734.2230000000001</v>
      </c>
      <c r="I119" s="8">
        <f>+H119/$H$116</f>
        <v>0.04250355584191396</v>
      </c>
      <c r="J119" s="14"/>
      <c r="K119" s="47">
        <f>'[2]2015-16'!$M$116</f>
        <v>-994.1179999999996</v>
      </c>
      <c r="L119" s="8">
        <f>+K119/$K$116</f>
        <v>-0.06174496394186722</v>
      </c>
      <c r="M119" s="14"/>
      <c r="N119" s="47">
        <f>'[2]2016-17'!$M$116</f>
        <v>-1759.5319999999997</v>
      </c>
      <c r="O119" s="59">
        <f>+N119/$N$116</f>
        <v>-0.11440100023471445</v>
      </c>
      <c r="P119" s="14"/>
      <c r="Q119" s="14">
        <f>'[1]2017-18'!$M$115</f>
        <v>-1995.5319999999995</v>
      </c>
      <c r="R119" s="8" t="e">
        <f aca="true" t="shared" si="53" ref="R119:R124">+Q119/$Q$130</f>
        <v>#DIV/0!</v>
      </c>
    </row>
    <row r="120" spans="1:18" s="41" customFormat="1" ht="12.75">
      <c r="A120" s="26" t="s">
        <v>52</v>
      </c>
      <c r="B120" s="7"/>
      <c r="C120" s="8" t="e">
        <f>+B120/$B$130</f>
        <v>#REF!</v>
      </c>
      <c r="D120" s="7">
        <v>873</v>
      </c>
      <c r="E120" s="47">
        <f>'[2]2013-14'!$N$118</f>
        <v>3632.535</v>
      </c>
      <c r="F120" s="11">
        <f>+E120/$E$116</f>
        <v>0.19092087358663415</v>
      </c>
      <c r="G120" s="7"/>
      <c r="H120" s="47">
        <f>'[2]2014-15'!$M$118</f>
        <v>5284.608</v>
      </c>
      <c r="I120" s="8">
        <f>+H120/$H$116</f>
        <v>0.30592154050012765</v>
      </c>
      <c r="J120" s="7"/>
      <c r="K120" s="47">
        <f>'[2]2015-16'!$M$118</f>
        <v>6906.627</v>
      </c>
      <c r="L120" s="8">
        <f>+K120/$K$116</f>
        <v>0.42897265221525693</v>
      </c>
      <c r="M120" s="7"/>
      <c r="N120" s="47">
        <f>'[2]2016-17'!$M$118</f>
        <v>8240.458</v>
      </c>
      <c r="O120" s="59">
        <f>+N120/$N$116</f>
        <v>0.5357769211313888</v>
      </c>
      <c r="P120" s="7">
        <v>4132</v>
      </c>
      <c r="Q120" s="7">
        <f>'[1]2017-18'!$M$117</f>
        <v>8240.458</v>
      </c>
      <c r="R120" s="8" t="e">
        <f t="shared" si="53"/>
        <v>#DIV/0!</v>
      </c>
    </row>
    <row r="121" spans="1:18" s="41" customFormat="1" ht="15">
      <c r="A121" s="24"/>
      <c r="B121" s="7">
        <v>558</v>
      </c>
      <c r="C121" s="8" t="e">
        <f>+B121/$B$130</f>
        <v>#REF!</v>
      </c>
      <c r="D121" s="7">
        <v>1768</v>
      </c>
      <c r="E121" s="46"/>
      <c r="F121" s="8"/>
      <c r="G121" s="7"/>
      <c r="H121" s="46"/>
      <c r="I121" s="8"/>
      <c r="J121" s="7"/>
      <c r="K121" s="46"/>
      <c r="L121" s="8"/>
      <c r="M121" s="7"/>
      <c r="N121" s="46"/>
      <c r="O121" s="59"/>
      <c r="P121" s="7">
        <v>3090</v>
      </c>
      <c r="Q121" s="7">
        <f>'[1]2017-18'!$M$118</f>
        <v>0</v>
      </c>
      <c r="R121" s="8" t="e">
        <f t="shared" si="53"/>
        <v>#DIV/0!</v>
      </c>
    </row>
    <row r="122" spans="1:18" s="41" customFormat="1" ht="15.75">
      <c r="A122" s="25" t="s">
        <v>111</v>
      </c>
      <c r="B122" s="7"/>
      <c r="C122" s="8"/>
      <c r="D122" s="7"/>
      <c r="E122" s="48">
        <f>+SUM(E116:E121)</f>
        <v>24133.1</v>
      </c>
      <c r="F122" s="6">
        <f>+E122/$E$116</f>
        <v>1.2684014150871499</v>
      </c>
      <c r="G122" s="7"/>
      <c r="H122" s="48">
        <f>+SUM(H116:H121)</f>
        <v>23293.221</v>
      </c>
      <c r="I122" s="6">
        <f>+H122/$H$116</f>
        <v>1.3484250963420417</v>
      </c>
      <c r="J122" s="7"/>
      <c r="K122" s="48">
        <f>+SUM(K116:K121)</f>
        <v>22012.898999999998</v>
      </c>
      <c r="L122" s="6">
        <f>+K122/$K$116</f>
        <v>1.3672276882733896</v>
      </c>
      <c r="M122" s="7"/>
      <c r="N122" s="48">
        <f>+SUM(N116:N121)</f>
        <v>21861.316</v>
      </c>
      <c r="O122" s="58">
        <f>+N122/$N$116</f>
        <v>1.4213759208966743</v>
      </c>
      <c r="P122" s="7"/>
      <c r="Q122" s="7">
        <f>'[1]2017-18'!$M$119</f>
        <v>21754.906000000003</v>
      </c>
      <c r="R122" s="8" t="e">
        <f t="shared" si="53"/>
        <v>#DIV/0!</v>
      </c>
    </row>
    <row r="123" spans="1:18" s="41" customFormat="1" ht="15">
      <c r="A123" s="24"/>
      <c r="B123" s="7"/>
      <c r="C123" s="8"/>
      <c r="D123" s="7"/>
      <c r="E123" s="46"/>
      <c r="F123" s="8"/>
      <c r="G123" s="7"/>
      <c r="H123" s="46"/>
      <c r="I123" s="8"/>
      <c r="J123" s="7"/>
      <c r="K123" s="46"/>
      <c r="L123" s="8"/>
      <c r="M123" s="7"/>
      <c r="N123" s="46"/>
      <c r="O123" s="59"/>
      <c r="P123" s="7"/>
      <c r="Q123" s="7">
        <f>'[1]2017-18'!$M$120</f>
        <v>0</v>
      </c>
      <c r="R123" s="8" t="e">
        <f t="shared" si="53"/>
        <v>#DIV/0!</v>
      </c>
    </row>
    <row r="124" spans="1:18" s="41" customFormat="1" ht="12.75">
      <c r="A124" s="23" t="s">
        <v>56</v>
      </c>
      <c r="B124" s="7">
        <v>-406</v>
      </c>
      <c r="C124" s="8" t="e">
        <f>+B124/$B$130</f>
        <v>#REF!</v>
      </c>
      <c r="D124" s="7">
        <v>-246</v>
      </c>
      <c r="E124" s="46"/>
      <c r="F124" s="8"/>
      <c r="G124" s="7"/>
      <c r="H124" s="46"/>
      <c r="I124" s="8"/>
      <c r="J124" s="7"/>
      <c r="K124" s="46"/>
      <c r="L124" s="8"/>
      <c r="M124" s="7"/>
      <c r="N124" s="46"/>
      <c r="O124" s="59"/>
      <c r="P124" s="7">
        <v>-903</v>
      </c>
      <c r="Q124" s="7">
        <f>'[1]2017-18'!$M$121</f>
        <v>0</v>
      </c>
      <c r="R124" s="8" t="e">
        <f t="shared" si="53"/>
        <v>#DIV/0!</v>
      </c>
    </row>
    <row r="125" spans="1:18" s="41" customFormat="1" ht="16.5" customHeight="1">
      <c r="A125" s="26" t="s">
        <v>57</v>
      </c>
      <c r="B125" s="7"/>
      <c r="C125" s="7"/>
      <c r="D125" s="7"/>
      <c r="E125" s="7">
        <f>'[2]2013-14'!$N$123</f>
        <v>0</v>
      </c>
      <c r="F125" s="11">
        <f>+E125/$E$116</f>
        <v>0</v>
      </c>
      <c r="G125" s="7"/>
      <c r="H125" s="7">
        <f>'[2]2014-15'!$M$123</f>
        <v>0</v>
      </c>
      <c r="I125" s="8">
        <f>+H125/$H$116</f>
        <v>0</v>
      </c>
      <c r="J125" s="7"/>
      <c r="K125" s="7">
        <f>'[2]2015-16'!$M$123</f>
        <v>0</v>
      </c>
      <c r="L125" s="8">
        <f>+K125/$K$116</f>
        <v>0</v>
      </c>
      <c r="M125" s="7"/>
      <c r="N125" s="7">
        <f>'[2]2016-17'!$M$123</f>
        <v>0</v>
      </c>
      <c r="O125" s="59">
        <f>+N125/$N$116</f>
        <v>0</v>
      </c>
      <c r="P125" s="7"/>
      <c r="Q125" s="7"/>
      <c r="R125" s="7"/>
    </row>
    <row r="126" spans="1:18" s="15" customFormat="1" ht="12.75" hidden="1">
      <c r="A126" s="26" t="s">
        <v>106</v>
      </c>
      <c r="B126" s="5"/>
      <c r="C126" s="5"/>
      <c r="D126" s="5"/>
      <c r="E126" s="47">
        <f>'[2]2013-14'!$N$124</f>
        <v>0</v>
      </c>
      <c r="F126" s="11">
        <f>+E126/$E$116</f>
        <v>0</v>
      </c>
      <c r="G126" s="8"/>
      <c r="H126" s="47">
        <f>'[2]2014-15'!$M$124</f>
        <v>0</v>
      </c>
      <c r="I126" s="8">
        <f>+H126/$H$116</f>
        <v>0</v>
      </c>
      <c r="J126" s="5"/>
      <c r="K126" s="47">
        <f>'[2]2015-16'!$M$124</f>
        <v>0</v>
      </c>
      <c r="L126" s="8">
        <f>+K126/$K$116</f>
        <v>0</v>
      </c>
      <c r="M126" s="10"/>
      <c r="N126" s="47">
        <f>'[2]2016-17'!$M$124</f>
        <v>0</v>
      </c>
      <c r="O126" s="59">
        <f>+N126/$N$116</f>
        <v>0</v>
      </c>
      <c r="P126" s="5"/>
      <c r="Q126" s="5">
        <f>SUM(Q116:Q124)</f>
        <v>43066.297000000006</v>
      </c>
      <c r="R126" s="6">
        <f>+Q126/$Q$126</f>
        <v>1</v>
      </c>
    </row>
    <row r="127" spans="1:18" s="41" customFormat="1" ht="15">
      <c r="A127" s="24"/>
      <c r="B127" s="7"/>
      <c r="C127" s="7"/>
      <c r="D127" s="7"/>
      <c r="E127" s="46"/>
      <c r="F127" s="11"/>
      <c r="G127" s="7"/>
      <c r="H127" s="46"/>
      <c r="I127" s="8"/>
      <c r="J127" s="7"/>
      <c r="K127" s="46"/>
      <c r="L127" s="8"/>
      <c r="M127" s="7"/>
      <c r="N127" s="46"/>
      <c r="O127" s="59"/>
      <c r="P127" s="7"/>
      <c r="Q127" s="7"/>
      <c r="R127" s="8"/>
    </row>
    <row r="128" spans="1:18" s="41" customFormat="1" ht="15.75">
      <c r="A128" s="25" t="s">
        <v>49</v>
      </c>
      <c r="B128" s="18"/>
      <c r="C128" s="19"/>
      <c r="D128" s="18"/>
      <c r="E128" s="48">
        <f>+SUM(E122,E125,E126)</f>
        <v>24133.1</v>
      </c>
      <c r="F128" s="6">
        <f>+E128/$E$116</f>
        <v>1.2684014150871499</v>
      </c>
      <c r="G128" s="7"/>
      <c r="H128" s="48">
        <f>+SUM(H122,H125,H126)</f>
        <v>23293.221</v>
      </c>
      <c r="I128" s="6">
        <f>+H128/$H$116</f>
        <v>1.3484250963420417</v>
      </c>
      <c r="J128" s="7"/>
      <c r="K128" s="48">
        <f>+SUM(K122,K125,K126)</f>
        <v>22012.898999999998</v>
      </c>
      <c r="L128" s="6">
        <f>+K128/$K$116</f>
        <v>1.3672276882733896</v>
      </c>
      <c r="M128" s="7"/>
      <c r="N128" s="48">
        <f>+SUM(N122,N125,N126)</f>
        <v>21861.316</v>
      </c>
      <c r="O128" s="58">
        <f>+N128/$N$116</f>
        <v>1.4213759208966743</v>
      </c>
      <c r="P128" s="7"/>
      <c r="Q128" s="7"/>
      <c r="R128" s="8"/>
    </row>
    <row r="129" spans="1:18" s="41" customFormat="1" ht="15" customHeight="1">
      <c r="A129" s="24"/>
      <c r="B129" s="18"/>
      <c r="C129" s="19"/>
      <c r="D129" s="18"/>
      <c r="E129" s="46"/>
      <c r="F129" s="8"/>
      <c r="G129" s="18"/>
      <c r="H129" s="46"/>
      <c r="I129" s="8"/>
      <c r="J129" s="18"/>
      <c r="K129" s="46"/>
      <c r="L129" s="8"/>
      <c r="M129" s="18"/>
      <c r="N129" s="46"/>
      <c r="O129" s="59"/>
      <c r="P129" s="18"/>
      <c r="Q129" s="7">
        <f>'[1]2017-18'!$M$126</f>
        <v>0</v>
      </c>
      <c r="R129" s="8"/>
    </row>
    <row r="130" spans="1:18" s="41" customFormat="1" ht="15.75">
      <c r="A130" s="24"/>
      <c r="B130" s="21" t="e">
        <f>+SUM(B116:B125)</f>
        <v>#REF!</v>
      </c>
      <c r="C130" s="28" t="e">
        <f>+B130/$B$130</f>
        <v>#REF!</v>
      </c>
      <c r="D130" s="21">
        <v>24607.612697000004</v>
      </c>
      <c r="E130" s="46"/>
      <c r="F130" s="28"/>
      <c r="G130" s="21"/>
      <c r="H130" s="46"/>
      <c r="I130" s="28"/>
      <c r="J130" s="21"/>
      <c r="K130" s="46"/>
      <c r="L130" s="28"/>
      <c r="M130" s="21"/>
      <c r="N130" s="46"/>
      <c r="O130" s="57"/>
      <c r="P130" s="21"/>
      <c r="Q130" s="21">
        <f>SUM(Q129)</f>
        <v>0</v>
      </c>
      <c r="R130" s="28"/>
    </row>
    <row r="131" spans="1:17" s="41" customFormat="1" ht="15.75">
      <c r="A131" s="25" t="s">
        <v>50</v>
      </c>
      <c r="B131" s="18"/>
      <c r="C131" s="17"/>
      <c r="D131" s="18"/>
      <c r="E131" s="48">
        <f>+SUM(E132:E134)</f>
        <v>-24132.984</v>
      </c>
      <c r="F131" s="6">
        <f>+E131/$E$116</f>
        <v>-1.2683953182921195</v>
      </c>
      <c r="G131" s="18"/>
      <c r="H131" s="48">
        <f>+SUM(H132:H134)</f>
        <v>-23323.106</v>
      </c>
      <c r="I131" s="6">
        <f>+H131/$H$116</f>
        <v>-1.3501551140156034</v>
      </c>
      <c r="J131" s="18"/>
      <c r="K131" s="48">
        <f>+SUM(K132:K134)</f>
        <v>-22042.784</v>
      </c>
      <c r="L131" s="6">
        <f>+K131/$K$116</f>
        <v>-1.3690838544904813</v>
      </c>
      <c r="M131" s="18"/>
      <c r="N131" s="48">
        <f>+SUM(N132:N134)</f>
        <v>-21891.2</v>
      </c>
      <c r="O131" s="58">
        <f>+N131/$N$116</f>
        <v>-1.4233189145398786</v>
      </c>
      <c r="P131" s="18"/>
      <c r="Q131" s="19"/>
    </row>
    <row r="132" spans="1:17" s="15" customFormat="1" ht="15.75">
      <c r="A132" s="26" t="s">
        <v>51</v>
      </c>
      <c r="B132" s="20"/>
      <c r="C132" s="34"/>
      <c r="D132" s="20"/>
      <c r="E132" s="47">
        <f>'[2]2013-14'!$N$130</f>
        <v>-11523</v>
      </c>
      <c r="F132" s="11">
        <f>+E132/$E$116</f>
        <v>-0.6056324925537635</v>
      </c>
      <c r="G132" s="18"/>
      <c r="H132" s="47">
        <f>'[2]2014-15'!$M$130</f>
        <v>-10435</v>
      </c>
      <c r="I132" s="8">
        <f>+H132/$H$116</f>
        <v>-0.6040734289314992</v>
      </c>
      <c r="J132" s="20"/>
      <c r="K132" s="47">
        <f>'[2]2015-16'!$M$130</f>
        <v>-8869.75</v>
      </c>
      <c r="L132" s="8">
        <f>+K132/$K$116</f>
        <v>-0.550902804217786</v>
      </c>
      <c r="M132" s="20"/>
      <c r="N132" s="47">
        <f>'[2]2016-17'!$M$130</f>
        <v>-8426.262</v>
      </c>
      <c r="O132" s="59">
        <f>+N132/$N$116</f>
        <v>-0.5478574990621174</v>
      </c>
      <c r="P132" s="20"/>
      <c r="Q132" s="35">
        <f>SUM(Q126,Q130)</f>
        <v>43066.297000000006</v>
      </c>
    </row>
    <row r="133" spans="1:18" s="41" customFormat="1" ht="12.75">
      <c r="A133" s="26" t="s">
        <v>107</v>
      </c>
      <c r="B133" s="7"/>
      <c r="C133" s="7"/>
      <c r="D133" s="7"/>
      <c r="E133" s="47">
        <f>'[2]2013-14'!$N$131+'[2]2013-14'!$N$133</f>
        <v>-11074.984</v>
      </c>
      <c r="F133" s="11">
        <f>+E133/$E$116</f>
        <v>-0.5820854087401762</v>
      </c>
      <c r="G133" s="10"/>
      <c r="H133" s="47">
        <f>'[2]2014-15'!$M$131+'[2]2014-15'!$M$133</f>
        <v>-11353.106</v>
      </c>
      <c r="I133" s="8">
        <f>+H133/$H$116</f>
        <v>-0.6572218179628919</v>
      </c>
      <c r="J133" s="7"/>
      <c r="K133" s="47">
        <f>'[2]2015-16'!$M$131+'[2]2015-16'!$M$133</f>
        <v>-11638.034</v>
      </c>
      <c r="L133" s="8">
        <f>+K133/$K$116</f>
        <v>-0.7228417448272992</v>
      </c>
      <c r="M133" s="7"/>
      <c r="N133" s="47">
        <f>'[2]2016-17'!$M$131+'[2]2016-17'!$M$133</f>
        <v>-11929.938</v>
      </c>
      <c r="O133" s="59">
        <f>+N133/$N$116</f>
        <v>-0.7756590047456534</v>
      </c>
      <c r="P133" s="7"/>
      <c r="Q133" s="7"/>
      <c r="R133" s="7"/>
    </row>
    <row r="134" spans="1:17" s="41" customFormat="1" ht="15.75">
      <c r="A134" s="22" t="s">
        <v>108</v>
      </c>
      <c r="B134" s="5"/>
      <c r="C134" s="17"/>
      <c r="D134" s="20"/>
      <c r="E134" s="47">
        <f>'[2]2013-14'!$N$132</f>
        <v>-1535</v>
      </c>
      <c r="F134" s="11">
        <f>+E134/$E$116</f>
        <v>-0.0806774169981799</v>
      </c>
      <c r="G134" s="18"/>
      <c r="H134" s="47">
        <f>'[2]2014-15'!$M$132</f>
        <v>-1535</v>
      </c>
      <c r="I134" s="8">
        <f>+H134/$H$116</f>
        <v>-0.08885986712121238</v>
      </c>
      <c r="J134" s="20"/>
      <c r="K134" s="47">
        <f>'[2]2015-16'!$M$132</f>
        <v>-1535</v>
      </c>
      <c r="L134" s="8">
        <f>+K134/$K$116</f>
        <v>-0.09533930544539605</v>
      </c>
      <c r="M134" s="20"/>
      <c r="N134" s="47">
        <f>'[2]2016-17'!$M$132</f>
        <v>-1535</v>
      </c>
      <c r="O134" s="59">
        <f>+N134/$N$116</f>
        <v>-0.09980241073210758</v>
      </c>
      <c r="P134" s="20"/>
      <c r="Q134" s="5"/>
    </row>
    <row r="135" spans="1:18" s="41" customFormat="1" ht="15.75">
      <c r="A135" s="26"/>
      <c r="B135" s="21">
        <v>29142</v>
      </c>
      <c r="C135" s="28">
        <f>+B135/B135</f>
        <v>1</v>
      </c>
      <c r="D135" s="21">
        <v>25118.940623778028</v>
      </c>
      <c r="E135" s="46"/>
      <c r="F135" s="49"/>
      <c r="G135" s="50"/>
      <c r="H135" s="46"/>
      <c r="I135" s="28"/>
      <c r="J135" s="21"/>
      <c r="K135" s="46"/>
      <c r="L135" s="28"/>
      <c r="M135" s="21"/>
      <c r="N135" s="46"/>
      <c r="O135" s="57"/>
      <c r="P135" s="21">
        <v>23566.720905792175</v>
      </c>
      <c r="Q135" s="21" t="e">
        <f>SUM(Q132,#REF!)</f>
        <v>#REF!</v>
      </c>
      <c r="R135" s="28"/>
    </row>
    <row r="136" spans="1:15" ht="12.75">
      <c r="A136" s="26" t="s">
        <v>55</v>
      </c>
      <c r="E136" s="46">
        <f>+SUM(E131,E128)</f>
        <v>0.11599999999816646</v>
      </c>
      <c r="F136" s="11">
        <f>+E136/$E$116</f>
        <v>6.096795030384979E-06</v>
      </c>
      <c r="G136" s="9"/>
      <c r="H136" s="46">
        <f>+SUM(H131,H128)</f>
        <v>-29.8849999999984</v>
      </c>
      <c r="I136" s="8">
        <f>+H136/$H$116</f>
        <v>-0.0017300176735617523</v>
      </c>
      <c r="K136" s="46">
        <f>+SUM(K131,K128)</f>
        <v>-29.885000000002037</v>
      </c>
      <c r="L136" s="8">
        <f>+K136/$K$116</f>
        <v>-0.0018561662170917623</v>
      </c>
      <c r="N136" s="46">
        <f>+SUM(N131,N128)</f>
        <v>-29.884000000001834</v>
      </c>
      <c r="O136" s="59">
        <f>+N136/$N$116</f>
        <v>-0.0019429936432042252</v>
      </c>
    </row>
    <row r="137" spans="1:15" ht="12.75">
      <c r="A137" s="45"/>
      <c r="B137" s="1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29"/>
    </row>
  </sheetData>
  <mergeCells count="13">
    <mergeCell ref="H3:I3"/>
    <mergeCell ref="H4:I4"/>
    <mergeCell ref="K3:L3"/>
    <mergeCell ref="K4:L4"/>
    <mergeCell ref="Q3:R3"/>
    <mergeCell ref="Q4:R4"/>
    <mergeCell ref="A1:O1"/>
    <mergeCell ref="B3:C3"/>
    <mergeCell ref="B4:C4"/>
    <mergeCell ref="E3:F3"/>
    <mergeCell ref="E4:F4"/>
    <mergeCell ref="N3:O3"/>
    <mergeCell ref="N4:O4"/>
  </mergeCells>
  <hyperlinks>
    <hyperlink ref="Q111" r:id="rId1" display="S01 PCC 2012.13 Appendix A - 1st Review"/>
    <hyperlink ref="Q90" r:id="rId2" display=" S22 City Leis Budgets 12-13 Appendix A - 1st Review"/>
    <hyperlink ref="Q16" r:id="rId3" display="CA S14 Budgets 12-13 Appendix A - 1st Review"/>
    <hyperlink ref="Q28" r:id="rId4" display="S32 Fin Budgets 12-13 Appendix A - 1st Review"/>
    <hyperlink ref="Q22" r:id="rId5" display=" S13 CHD Budgets 12-13 Appendix A - 1st Review"/>
    <hyperlink ref="Q9" r:id="rId6" display="CD S11 Budgets 12-13 Appendix - 1st Review"/>
    <hyperlink ref="Q100" r:id="rId7" display=" S13 CHD Budgets 12-13 Appendix A - 1st Review"/>
    <hyperlink ref="Q43" r:id="rId8" display="S21 Cust Serv Budgets 12-13 Appendix A - 1st Review"/>
    <hyperlink ref="Q50" r:id="rId9" display="S33 PE Budgets 12-13 Appendix A - 1st Review"/>
    <hyperlink ref="Q57" r:id="rId10" display="S34 L&amp;G Budgets 12-13 Appendix A - 1st Review"/>
  </hyperlinks>
  <printOptions/>
  <pageMargins left="0.7480314960629921" right="0.7480314960629921" top="0.6692913385826772" bottom="0.5118110236220472" header="0.3937007874015748" footer="0.5118110236220472"/>
  <pageSetup fitToHeight="2" horizontalDpi="600" verticalDpi="600" orientation="portrait" paperSize="9" scale="62" r:id="rId11"/>
  <headerFooter alignWithMargins="0">
    <oddHeader>&amp;R&amp;16Appendix 1</oddHeader>
    <oddFooter>&amp;C&amp;P</oddFooter>
  </headerFooter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Strategy and Budget - Appendix 1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2012-12-06T10:12:58Z</cp:lastPrinted>
  <dcterms:created xsi:type="dcterms:W3CDTF">2010-11-03T08:56:44Z</dcterms:created>
  <dcterms:modified xsi:type="dcterms:W3CDTF">2012-12-11T14:41:14Z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